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521" windowWidth="14520" windowHeight="12825" tabRatio="244" activeTab="0"/>
  </bookViews>
  <sheets>
    <sheet name="ARBEITSZ" sheetId="1" r:id="rId1"/>
  </sheets>
  <definedNames>
    <definedName name="AnzahlTage">'ARBEITSZ'!#REF!</definedName>
    <definedName name="_xlnm.Print_Area" localSheetId="0">'ARBEITSZ'!$A$1:$AH$75</definedName>
    <definedName name="Monat">'ARBEITSZ'!$AK$29:$AL$40</definedName>
    <definedName name="Monatslänge">'ARBEITSZ'!$AO$28:$AQ$39</definedName>
    <definedName name="Monatsname">'ARBEITSZ'!$AO$28:$AP$39</definedName>
    <definedName name="Wochentag">'ARBEITSZ'!$AL$29:$AM$40</definedName>
  </definedNames>
  <calcPr fullCalcOnLoad="1"/>
</workbook>
</file>

<file path=xl/sharedStrings.xml><?xml version="1.0" encoding="utf-8"?>
<sst xmlns="http://schemas.openxmlformats.org/spreadsheetml/2006/main" count="92" uniqueCount="76">
  <si>
    <t xml:space="preserve">für den Monat </t>
  </si>
  <si>
    <t>Antahl der Tage</t>
  </si>
  <si>
    <t>(Monat)</t>
  </si>
  <si>
    <t>(Jahr)</t>
  </si>
  <si>
    <t>Zahl des Monats:</t>
  </si>
  <si>
    <t>Zahl des Monats-</t>
  </si>
  <si>
    <t>Arbeitszeit</t>
  </si>
  <si>
    <t>anfangs:</t>
  </si>
  <si>
    <t>Wochentag:</t>
  </si>
  <si>
    <t>Beginn</t>
  </si>
  <si>
    <t>Ende</t>
  </si>
  <si>
    <t>Std.</t>
  </si>
  <si>
    <t>Min.</t>
  </si>
  <si>
    <t>in Minuten</t>
  </si>
  <si>
    <t>Min</t>
  </si>
  <si>
    <t>v.H.</t>
  </si>
  <si>
    <t>Stunden:</t>
  </si>
  <si>
    <t>Minuten:</t>
  </si>
  <si>
    <t>regelm.:</t>
  </si>
  <si>
    <t>Namen:</t>
  </si>
  <si>
    <t>Monatsname</t>
  </si>
  <si>
    <t>Monatslänge</t>
  </si>
  <si>
    <t>Monat</t>
  </si>
  <si>
    <t>Wochentag</t>
  </si>
  <si>
    <t>April</t>
  </si>
  <si>
    <t>August</t>
  </si>
  <si>
    <t>Dezember</t>
  </si>
  <si>
    <t>Februar</t>
  </si>
  <si>
    <t>Januar</t>
  </si>
  <si>
    <t>Juli</t>
  </si>
  <si>
    <t>Juni</t>
  </si>
  <si>
    <t>Mai</t>
  </si>
  <si>
    <t>März</t>
  </si>
  <si>
    <t>November</t>
  </si>
  <si>
    <t>Oktober</t>
  </si>
  <si>
    <t>September</t>
  </si>
  <si>
    <t xml:space="preserve">Ist-Stunden / Monat:  </t>
  </si>
  <si>
    <t xml:space="preserve">Name: </t>
  </si>
  <si>
    <t xml:space="preserve">vertragliche Wochenarbeitszeit: </t>
  </si>
  <si>
    <t>vertragliche WoArbeitszeit:</t>
  </si>
  <si>
    <t>im lfd. Monat</t>
  </si>
  <si>
    <t>Pausen</t>
  </si>
  <si>
    <t>in Min.</t>
  </si>
  <si>
    <t>Summe ohne</t>
  </si>
  <si>
    <t>Unter-
brechung</t>
  </si>
  <si>
    <t>anrechenbare</t>
  </si>
  <si>
    <t>Unterbr.</t>
  </si>
  <si>
    <t>tatsächliche Arbeitszeit</t>
  </si>
  <si>
    <t>Tag</t>
  </si>
  <si>
    <t>vereinbarter Monatsdurchschnitt in Std.:</t>
  </si>
  <si>
    <t>durchschnittliche Monats-Soll-Stunden:</t>
  </si>
  <si>
    <t>Monats-Ist-Stunden:</t>
  </si>
  <si>
    <t>Differnz:</t>
  </si>
  <si>
    <t xml:space="preserve">Monats-Soll: </t>
  </si>
  <si>
    <t>zum Ende des Folgemonats abzugelten:</t>
  </si>
  <si>
    <t xml:space="preserve"> Arbeitszeitaufzeichnung </t>
  </si>
  <si>
    <t>Monatsabschluss:</t>
  </si>
  <si>
    <t>Übertragung auf das Arbeitszeitkonto (MiLoG):</t>
  </si>
  <si>
    <t>anrechenbare
Arbeitszeit</t>
  </si>
  <si>
    <t xml:space="preserve">(Datum, Unterschrift der Vertreterin/
 des Vertreters der Dienststelle) </t>
  </si>
  <si>
    <t xml:space="preserve">(Datum, Unterschrift der Mitarbeiterin/
 des Mitarbeiters) </t>
  </si>
  <si>
    <t>50 v.H. der vertraglich vereinbarten 
Monatsarbeitszeit (§ 2 Abs. 2 MiLoG):</t>
  </si>
  <si>
    <t>Mindestlohn:</t>
  </si>
  <si>
    <r>
      <t>Beginn</t>
    </r>
    <r>
      <rPr>
        <vertAlign val="superscript"/>
        <sz val="9"/>
        <rFont val="Tahoma"/>
        <family val="2"/>
      </rPr>
      <t>1)</t>
    </r>
  </si>
  <si>
    <r>
      <t>Ende</t>
    </r>
    <r>
      <rPr>
        <vertAlign val="superscript"/>
        <sz val="9"/>
        <rFont val="Tahoma"/>
        <family val="2"/>
      </rPr>
      <t>1)</t>
    </r>
  </si>
  <si>
    <t>1)</t>
  </si>
  <si>
    <t>Soll + 50 v.H.:</t>
  </si>
  <si>
    <t>2)</t>
  </si>
  <si>
    <r>
      <t>A u f b e w a h r u n g s z e i t:   m i n d e s t e n s  2  J a h r e</t>
    </r>
    <r>
      <rPr>
        <vertAlign val="superscript"/>
        <sz val="9"/>
        <rFont val="Tahoma"/>
        <family val="2"/>
      </rPr>
      <t>3)</t>
    </r>
  </si>
  <si>
    <r>
      <rPr>
        <vertAlign val="superscript"/>
        <sz val="9"/>
        <rFont val="Tahoma"/>
        <family val="2"/>
      </rPr>
      <t>3)</t>
    </r>
    <r>
      <rPr>
        <i/>
        <sz val="8"/>
        <rFont val="Tahoma"/>
        <family val="2"/>
      </rPr>
      <t xml:space="preserve"> bei geringfügiger Beschäftigung i.S.d. § 8 Abs. 1 SGB IV</t>
    </r>
  </si>
  <si>
    <t xml:space="preserve">Überschreitet die Arbeitszeit 6 Stunden, 
ist sie durch Ruhepausen von mindes-
tens 30 Minuten Dauer insgesamt zu 
unterbrechen (§ 4 ArbZG). </t>
  </si>
  <si>
    <r>
      <t>Std.</t>
    </r>
    <r>
      <rPr>
        <vertAlign val="superscript"/>
        <sz val="8"/>
        <rFont val="Tahoma"/>
        <family val="2"/>
      </rPr>
      <t>1)</t>
    </r>
  </si>
  <si>
    <r>
      <t>Pausen</t>
    </r>
    <r>
      <rPr>
        <vertAlign val="superscript"/>
        <sz val="9"/>
        <rFont val="Tahoma"/>
        <family val="2"/>
      </rPr>
      <t>2)</t>
    </r>
  </si>
  <si>
    <t>Anstellungsträger:</t>
  </si>
  <si>
    <r>
      <t xml:space="preserve">Bei Urlaub, Wochenfeiertag oder krankheitsbeding- ter Arbeitsunfähigkeit:   Soll-Arbeitszeit (Beginn, Ende) für den jeweiligen </t>
    </r>
    <r>
      <rPr>
        <b/>
        <sz val="8"/>
        <rFont val="Tahoma"/>
        <family val="2"/>
      </rPr>
      <t>planmäßigen</t>
    </r>
    <r>
      <rPr>
        <sz val="8"/>
        <rFont val="Tahoma"/>
        <family val="2"/>
      </rPr>
      <t xml:space="preserve"> Arbeits-
tag eintragen und mit „</t>
    </r>
    <r>
      <rPr>
        <b/>
        <sz val="8"/>
        <rFont val="Tahoma"/>
        <family val="2"/>
      </rPr>
      <t>U</t>
    </r>
    <r>
      <rPr>
        <sz val="8"/>
        <rFont val="Tahoma"/>
        <family val="2"/>
      </rPr>
      <t>” (Urlaub), „</t>
    </r>
    <r>
      <rPr>
        <b/>
        <sz val="8"/>
        <rFont val="Tahoma"/>
        <family val="2"/>
      </rPr>
      <t>F</t>
    </r>
    <r>
      <rPr>
        <sz val="8"/>
        <rFont val="Tahoma"/>
        <family val="2"/>
      </rPr>
      <t>” (Feiertag), „</t>
    </r>
    <r>
      <rPr>
        <b/>
        <sz val="8"/>
        <rFont val="Tahoma"/>
        <family val="2"/>
      </rPr>
      <t>K</t>
    </r>
    <r>
      <rPr>
        <sz val="8"/>
        <rFont val="Tahoma"/>
        <family val="2"/>
      </rPr>
      <t xml:space="preserve">” (krank) in </t>
    </r>
    <r>
      <rPr>
        <b/>
        <sz val="8"/>
        <rFont val="Tahoma"/>
        <family val="2"/>
      </rPr>
      <t>Spalte L</t>
    </r>
    <r>
      <rPr>
        <sz val="8"/>
        <rFont val="Tahoma"/>
        <family val="2"/>
      </rPr>
      <t xml:space="preserve"> vermerken. </t>
    </r>
  </si>
  <si>
    <t>Datei - Bearbeitungsstand: 05.12.2014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</si>
</sst>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mmmm\ yyyy"/>
    <numFmt numFmtId="177" formatCode="00"/>
    <numFmt numFmtId="178" formatCode="0.000"/>
    <numFmt numFmtId="179" formatCode="0.0000"/>
    <numFmt numFmtId="180" formatCode="0.0000000"/>
    <numFmt numFmtId="181" formatCode="0.00000000"/>
    <numFmt numFmtId="182" formatCode="0.000000"/>
    <numFmt numFmtId="183" formatCode="0.0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&quot; Stunden&quot;"/>
    <numFmt numFmtId="189" formatCode="0.00&quot; Stunden&quot;"/>
    <numFmt numFmtId="190" formatCode="00.0"/>
    <numFmt numFmtId="191" formatCode="0.0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2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8.5"/>
      <color indexed="12"/>
      <name val="Tahoma"/>
      <family val="2"/>
    </font>
    <font>
      <u val="single"/>
      <sz val="8"/>
      <name val="Tahoma"/>
      <family val="2"/>
    </font>
    <font>
      <sz val="9"/>
      <name val="Tahoma"/>
      <family val="2"/>
    </font>
    <font>
      <b/>
      <i/>
      <vertAlign val="superscript"/>
      <sz val="9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11"/>
      <name val="Tahoma"/>
      <family val="2"/>
    </font>
    <font>
      <i/>
      <sz val="12"/>
      <name val="Tahoma"/>
      <family val="2"/>
    </font>
    <font>
      <vertAlign val="superscript"/>
      <sz val="9"/>
      <name val="Tahoma"/>
      <family val="2"/>
    </font>
    <font>
      <i/>
      <sz val="11"/>
      <name val="Tahoma"/>
      <family val="2"/>
    </font>
    <font>
      <vertAlign val="superscript"/>
      <sz val="8"/>
      <name val="Tahom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10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19"/>
      <name val="Verdana"/>
      <family val="2"/>
    </font>
    <font>
      <sz val="9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b/>
      <sz val="11"/>
      <color indexed="10"/>
      <name val="Tahoma"/>
      <family val="2"/>
    </font>
    <font>
      <b/>
      <sz val="11"/>
      <color indexed="30"/>
      <name val="Tahoma"/>
      <family val="2"/>
    </font>
    <font>
      <b/>
      <i/>
      <sz val="10"/>
      <color indexed="30"/>
      <name val="Tahoma"/>
      <family val="2"/>
    </font>
    <font>
      <b/>
      <i/>
      <sz val="8"/>
      <color indexed="10"/>
      <name val="Tahoma"/>
      <family val="2"/>
    </font>
    <font>
      <i/>
      <sz val="7"/>
      <color indexed="22"/>
      <name val="Tahoma"/>
      <family val="2"/>
    </font>
    <font>
      <i/>
      <sz val="8"/>
      <color indexed="12"/>
      <name val="Tahom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sz val="11"/>
      <color rgb="FFC00000"/>
      <name val="Tahoma"/>
      <family val="2"/>
    </font>
    <font>
      <b/>
      <sz val="11"/>
      <color rgb="FF0033CC"/>
      <name val="Tahoma"/>
      <family val="2"/>
    </font>
    <font>
      <b/>
      <i/>
      <sz val="10"/>
      <color rgb="FF0033CC"/>
      <name val="Tahoma"/>
      <family val="2"/>
    </font>
    <font>
      <b/>
      <i/>
      <sz val="8"/>
      <color rgb="FFC00000"/>
      <name val="Tahoma"/>
      <family val="2"/>
    </font>
    <font>
      <i/>
      <sz val="7"/>
      <color theme="0" tint="-0.24997000396251678"/>
      <name val="Tahoma"/>
      <family val="2"/>
    </font>
    <font>
      <i/>
      <sz val="8"/>
      <color rgb="FF0000FF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757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173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5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96">
    <xf numFmtId="0" fontId="0" fillId="0" borderId="0" xfId="0" applyAlignment="1">
      <alignment/>
    </xf>
    <xf numFmtId="1" fontId="4" fillId="0" borderId="0" xfId="0" applyNumberFormat="1" applyFont="1" applyAlignment="1" applyProtection="1" quotePrefix="1">
      <alignment vertical="center"/>
      <protection hidden="1"/>
    </xf>
    <xf numFmtId="1" fontId="5" fillId="33" borderId="0" xfId="0" applyNumberFormat="1" applyFont="1" applyFill="1" applyAlignment="1" applyProtection="1">
      <alignment horizontal="left"/>
      <protection hidden="1"/>
    </xf>
    <xf numFmtId="1" fontId="5" fillId="33" borderId="0" xfId="0" applyNumberFormat="1" applyFont="1" applyFill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/>
      <protection hidden="1"/>
    </xf>
    <xf numFmtId="1" fontId="6" fillId="33" borderId="0" xfId="0" applyNumberFormat="1" applyFont="1" applyFill="1" applyAlignment="1" applyProtection="1">
      <alignment/>
      <protection hidden="1"/>
    </xf>
    <xf numFmtId="1" fontId="6" fillId="34" borderId="0" xfId="0" applyNumberFormat="1" applyFont="1" applyFill="1" applyAlignment="1" applyProtection="1">
      <alignment horizontal="center"/>
      <protection hidden="1"/>
    </xf>
    <xf numFmtId="0" fontId="6" fillId="34" borderId="10" xfId="0" applyNumberFormat="1" applyFont="1" applyFill="1" applyBorder="1" applyAlignment="1" applyProtection="1">
      <alignment/>
      <protection hidden="1"/>
    </xf>
    <xf numFmtId="1" fontId="6" fillId="34" borderId="0" xfId="0" applyNumberFormat="1" applyFont="1" applyFill="1" applyAlignment="1" applyProtection="1">
      <alignment/>
      <protection hidden="1"/>
    </xf>
    <xf numFmtId="1" fontId="6" fillId="34" borderId="0" xfId="0" applyNumberFormat="1" applyFont="1" applyFill="1" applyAlignment="1" applyProtection="1">
      <alignment horizontal="left"/>
      <protection hidden="1"/>
    </xf>
    <xf numFmtId="1" fontId="5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33" borderId="0" xfId="0" applyNumberFormat="1" applyFont="1" applyFill="1" applyAlignment="1" applyProtection="1">
      <alignment horizontal="left" vertical="center"/>
      <protection hidden="1"/>
    </xf>
    <xf numFmtId="1" fontId="5" fillId="33" borderId="0" xfId="0" applyNumberFormat="1" applyFont="1" applyFill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right" vertical="center"/>
      <protection hidden="1"/>
    </xf>
    <xf numFmtId="1" fontId="6" fillId="33" borderId="0" xfId="0" applyNumberFormat="1" applyFont="1" applyFill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horizontal="right" vertical="center"/>
      <protection hidden="1"/>
    </xf>
    <xf numFmtId="1" fontId="6" fillId="34" borderId="0" xfId="0" applyNumberFormat="1" applyFont="1" applyFill="1" applyAlignment="1" applyProtection="1">
      <alignment horizontal="center" vertical="center"/>
      <protection hidden="1"/>
    </xf>
    <xf numFmtId="0" fontId="6" fillId="34" borderId="10" xfId="0" applyNumberFormat="1" applyFont="1" applyFill="1" applyBorder="1" applyAlignment="1" applyProtection="1">
      <alignment vertical="center"/>
      <protection hidden="1"/>
    </xf>
    <xf numFmtId="1" fontId="6" fillId="34" borderId="0" xfId="0" applyNumberFormat="1" applyFont="1" applyFill="1" applyAlignment="1" applyProtection="1">
      <alignment vertical="center"/>
      <protection hidden="1"/>
    </xf>
    <xf numFmtId="1" fontId="6" fillId="34" borderId="0" xfId="0" applyNumberFormat="1" applyFont="1" applyFill="1" applyAlignment="1" applyProtection="1">
      <alignment horizontal="left" vertical="center"/>
      <protection hidden="1"/>
    </xf>
    <xf numFmtId="1" fontId="5" fillId="0" borderId="0" xfId="0" applyNumberFormat="1" applyFont="1" applyAlignment="1" applyProtection="1">
      <alignment horizontal="center" vertical="top"/>
      <protection hidden="1"/>
    </xf>
    <xf numFmtId="1" fontId="5" fillId="0" borderId="0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>
      <alignment/>
      <protection hidden="1"/>
    </xf>
    <xf numFmtId="1" fontId="6" fillId="34" borderId="10" xfId="0" applyNumberFormat="1" applyFont="1" applyFill="1" applyBorder="1" applyAlignment="1" applyProtection="1">
      <alignment/>
      <protection hidden="1"/>
    </xf>
    <xf numFmtId="1" fontId="5" fillId="33" borderId="0" xfId="0" applyNumberFormat="1" applyFont="1" applyFill="1" applyAlignment="1" applyProtection="1">
      <alignment horizontal="left" vertical="top"/>
      <protection hidden="1"/>
    </xf>
    <xf numFmtId="1" fontId="8" fillId="33" borderId="0" xfId="0" applyNumberFormat="1" applyFont="1" applyFill="1" applyAlignment="1" applyProtection="1">
      <alignment horizontal="center" vertical="top"/>
      <protection hidden="1"/>
    </xf>
    <xf numFmtId="1" fontId="5" fillId="0" borderId="0" xfId="0" applyNumberFormat="1" applyFont="1" applyAlignment="1" applyProtection="1">
      <alignment horizontal="centerContinuous" vertical="top"/>
      <protection hidden="1"/>
    </xf>
    <xf numFmtId="1" fontId="10" fillId="0" borderId="0" xfId="0" applyNumberFormat="1" applyFont="1" applyAlignment="1" applyProtection="1" quotePrefix="1">
      <alignment horizontal="centerContinuous" vertical="top"/>
      <protection hidden="1"/>
    </xf>
    <xf numFmtId="1" fontId="6" fillId="33" borderId="0" xfId="0" applyNumberFormat="1" applyFont="1" applyFill="1" applyAlignment="1" applyProtection="1">
      <alignment horizontal="centerContinuous"/>
      <protection hidden="1"/>
    </xf>
    <xf numFmtId="189" fontId="11" fillId="0" borderId="0" xfId="0" applyNumberFormat="1" applyFont="1" applyFill="1" applyBorder="1" applyAlignment="1" applyProtection="1">
      <alignment horizontal="left"/>
      <protection hidden="1"/>
    </xf>
    <xf numFmtId="1" fontId="8" fillId="0" borderId="0" xfId="0" applyNumberFormat="1" applyFont="1" applyBorder="1" applyAlignment="1" applyProtection="1">
      <alignment/>
      <protection hidden="1"/>
    </xf>
    <xf numFmtId="1" fontId="5" fillId="0" borderId="11" xfId="0" applyNumberFormat="1" applyFont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 quotePrefix="1">
      <alignment horizontal="left" vertical="top"/>
      <protection hidden="1"/>
    </xf>
    <xf numFmtId="1" fontId="5" fillId="33" borderId="0" xfId="0" applyNumberFormat="1" applyFont="1" applyFill="1" applyBorder="1" applyAlignment="1" applyProtection="1">
      <alignment horizontal="center" vertical="top"/>
      <protection hidden="1"/>
    </xf>
    <xf numFmtId="1" fontId="5" fillId="0" borderId="12" xfId="0" applyNumberFormat="1" applyFont="1" applyBorder="1" applyAlignment="1" applyProtection="1">
      <alignment/>
      <protection hidden="1"/>
    </xf>
    <xf numFmtId="1" fontId="5" fillId="33" borderId="12" xfId="0" applyNumberFormat="1" applyFont="1" applyFill="1" applyBorder="1" applyAlignment="1" applyProtection="1">
      <alignment/>
      <protection hidden="1"/>
    </xf>
    <xf numFmtId="1" fontId="5" fillId="0" borderId="11" xfId="0" applyNumberFormat="1" applyFont="1" applyBorder="1" applyAlignment="1" applyProtection="1">
      <alignment horizontal="centerContinuous"/>
      <protection hidden="1"/>
    </xf>
    <xf numFmtId="1" fontId="5" fillId="0" borderId="13" xfId="0" applyNumberFormat="1" applyFont="1" applyBorder="1" applyAlignment="1" applyProtection="1">
      <alignment horizontal="centerContinuous"/>
      <protection hidden="1"/>
    </xf>
    <xf numFmtId="1" fontId="5" fillId="0" borderId="0" xfId="0" applyNumberFormat="1" applyFont="1" applyFill="1" applyBorder="1" applyAlignment="1" applyProtection="1">
      <alignment horizontal="centerContinuous"/>
      <protection hidden="1"/>
    </xf>
    <xf numFmtId="1" fontId="5" fillId="33" borderId="0" xfId="0" applyNumberFormat="1" applyFont="1" applyFill="1" applyBorder="1" applyAlignment="1" applyProtection="1">
      <alignment horizontal="centerContinuous"/>
      <protection hidden="1"/>
    </xf>
    <xf numFmtId="1" fontId="5" fillId="0" borderId="0" xfId="0" applyNumberFormat="1" applyFont="1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/>
      <protection hidden="1"/>
    </xf>
    <xf numFmtId="1" fontId="5" fillId="34" borderId="0" xfId="0" applyNumberFormat="1" applyFont="1" applyFill="1" applyAlignment="1" applyProtection="1">
      <alignment horizontal="left"/>
      <protection hidden="1"/>
    </xf>
    <xf numFmtId="1" fontId="5" fillId="34" borderId="0" xfId="0" applyNumberFormat="1" applyFont="1" applyFill="1" applyAlignment="1" applyProtection="1">
      <alignment horizontal="center"/>
      <protection hidden="1"/>
    </xf>
    <xf numFmtId="1" fontId="5" fillId="34" borderId="0" xfId="0" applyNumberFormat="1" applyFont="1" applyFill="1" applyAlignment="1" applyProtection="1">
      <alignment/>
      <protection hidden="1"/>
    </xf>
    <xf numFmtId="1" fontId="5" fillId="0" borderId="14" xfId="0" applyNumberFormat="1" applyFont="1" applyBorder="1" applyAlignment="1" applyProtection="1">
      <alignment horizontal="centerContinuous" vertical="top"/>
      <protection hidden="1"/>
    </xf>
    <xf numFmtId="1" fontId="5" fillId="33" borderId="0" xfId="0" applyNumberFormat="1" applyFont="1" applyFill="1" applyBorder="1" applyAlignment="1" applyProtection="1">
      <alignment horizontal="centerContinuous" vertical="top"/>
      <protection hidden="1"/>
    </xf>
    <xf numFmtId="1" fontId="5" fillId="0" borderId="0" xfId="0" applyNumberFormat="1" applyFont="1" applyBorder="1" applyAlignment="1" applyProtection="1">
      <alignment horizontal="centerContinuous" vertical="top"/>
      <protection hidden="1"/>
    </xf>
    <xf numFmtId="1" fontId="5" fillId="33" borderId="0" xfId="0" applyNumberFormat="1" applyFont="1" applyFill="1" applyAlignment="1" applyProtection="1">
      <alignment vertical="top"/>
      <protection hidden="1"/>
    </xf>
    <xf numFmtId="1" fontId="5" fillId="0" borderId="0" xfId="0" applyNumberFormat="1" applyFont="1" applyFill="1" applyBorder="1" applyAlignment="1" applyProtection="1">
      <alignment horizontal="centerContinuous" vertical="top"/>
      <protection hidden="1"/>
    </xf>
    <xf numFmtId="1" fontId="5" fillId="0" borderId="0" xfId="0" applyNumberFormat="1" applyFont="1" applyFill="1" applyBorder="1" applyAlignment="1" applyProtection="1">
      <alignment horizontal="centerContinuous" vertical="top" wrapText="1"/>
      <protection hidden="1"/>
    </xf>
    <xf numFmtId="1" fontId="5" fillId="0" borderId="14" xfId="0" applyNumberFormat="1" applyFont="1" applyBorder="1" applyAlignment="1" applyProtection="1">
      <alignment vertical="top"/>
      <protection hidden="1"/>
    </xf>
    <xf numFmtId="1" fontId="5" fillId="0" borderId="0" xfId="0" applyNumberFormat="1" applyFont="1" applyAlignment="1" applyProtection="1">
      <alignment vertical="top"/>
      <protection hidden="1"/>
    </xf>
    <xf numFmtId="1" fontId="5" fillId="0" borderId="0" xfId="0" applyNumberFormat="1" applyFont="1" applyBorder="1" applyAlignment="1" applyProtection="1">
      <alignment vertical="top"/>
      <protection hidden="1"/>
    </xf>
    <xf numFmtId="1" fontId="12" fillId="0" borderId="0" xfId="0" applyNumberFormat="1" applyFont="1" applyFill="1" applyBorder="1" applyAlignment="1" applyProtection="1">
      <alignment horizontal="right" vertical="top"/>
      <protection hidden="1"/>
    </xf>
    <xf numFmtId="1" fontId="5" fillId="33" borderId="15" xfId="0" applyNumberFormat="1" applyFont="1" applyFill="1" applyBorder="1" applyAlignment="1" applyProtection="1">
      <alignment horizontal="left"/>
      <protection hidden="1"/>
    </xf>
    <xf numFmtId="1" fontId="5" fillId="33" borderId="15" xfId="0" applyNumberFormat="1" applyFont="1" applyFill="1" applyBorder="1" applyAlignment="1" applyProtection="1">
      <alignment horizontal="center"/>
      <protection hidden="1"/>
    </xf>
    <xf numFmtId="1" fontId="5" fillId="33" borderId="14" xfId="0" applyNumberFormat="1" applyFont="1" applyFill="1" applyBorder="1" applyAlignment="1" applyProtection="1">
      <alignment vertical="top"/>
      <protection hidden="1"/>
    </xf>
    <xf numFmtId="1" fontId="5" fillId="33" borderId="16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Border="1" applyAlignment="1" applyProtection="1">
      <alignment vertical="center"/>
      <protection hidden="1"/>
    </xf>
    <xf numFmtId="1" fontId="5" fillId="0" borderId="17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1" fontId="5" fillId="33" borderId="14" xfId="0" applyNumberFormat="1" applyFont="1" applyFill="1" applyBorder="1" applyAlignment="1" applyProtection="1" quotePrefix="1">
      <alignment horizontal="left" vertical="top"/>
      <protection hidden="1"/>
    </xf>
    <xf numFmtId="1" fontId="5" fillId="33" borderId="17" xfId="0" applyNumberFormat="1" applyFont="1" applyFill="1" applyBorder="1" applyAlignment="1" applyProtection="1">
      <alignment horizontal="left" vertical="top"/>
      <protection hidden="1"/>
    </xf>
    <xf numFmtId="1" fontId="5" fillId="0" borderId="0" xfId="0" applyNumberFormat="1" applyFont="1" applyFill="1" applyBorder="1" applyAlignment="1" applyProtection="1">
      <alignment horizontal="left" vertical="top"/>
      <protection hidden="1"/>
    </xf>
    <xf numFmtId="1" fontId="5" fillId="0" borderId="0" xfId="0" applyNumberFormat="1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1" fontId="5" fillId="33" borderId="17" xfId="0" applyNumberFormat="1" applyFont="1" applyFill="1" applyBorder="1" applyAlignment="1" applyProtection="1">
      <alignment horizontal="center" vertical="top"/>
      <protection hidden="1"/>
    </xf>
    <xf numFmtId="1" fontId="5" fillId="0" borderId="17" xfId="0" applyNumberFormat="1" applyFont="1" applyBorder="1" applyAlignment="1" applyProtection="1">
      <alignment horizontal="centerContinuous" vertical="top"/>
      <protection hidden="1"/>
    </xf>
    <xf numFmtId="1" fontId="5" fillId="0" borderId="0" xfId="0" applyNumberFormat="1" applyFont="1" applyFill="1" applyBorder="1" applyAlignment="1" applyProtection="1">
      <alignment horizontal="center" vertical="top"/>
      <protection hidden="1"/>
    </xf>
    <xf numFmtId="1" fontId="6" fillId="0" borderId="0" xfId="0" applyNumberFormat="1" applyFont="1" applyFill="1" applyBorder="1" applyAlignment="1" applyProtection="1">
      <alignment/>
      <protection hidden="1"/>
    </xf>
    <xf numFmtId="1" fontId="5" fillId="34" borderId="0" xfId="0" applyNumberFormat="1" applyFont="1" applyFill="1" applyAlignment="1" applyProtection="1">
      <alignment horizontal="left" vertical="top"/>
      <protection hidden="1"/>
    </xf>
    <xf numFmtId="1" fontId="5" fillId="34" borderId="0" xfId="0" applyNumberFormat="1" applyFont="1" applyFill="1" applyAlignment="1" applyProtection="1">
      <alignment horizontal="center" vertical="top"/>
      <protection hidden="1"/>
    </xf>
    <xf numFmtId="1" fontId="5" fillId="34" borderId="0" xfId="0" applyNumberFormat="1" applyFont="1" applyFill="1" applyAlignment="1" applyProtection="1">
      <alignment vertical="top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 quotePrefix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/>
      <protection hidden="1"/>
    </xf>
    <xf numFmtId="1" fontId="5" fillId="33" borderId="18" xfId="0" applyNumberFormat="1" applyFont="1" applyFill="1" applyBorder="1" applyAlignment="1" applyProtection="1">
      <alignment horizontal="center" vertical="center"/>
      <protection hidden="1"/>
    </xf>
    <xf numFmtId="1" fontId="5" fillId="0" borderId="20" xfId="0" applyNumberFormat="1" applyFont="1" applyBorder="1" applyAlignment="1" applyProtection="1">
      <alignment horizontal="center" vertical="center"/>
      <protection hidden="1"/>
    </xf>
    <xf numFmtId="0" fontId="6" fillId="34" borderId="0" xfId="0" applyFont="1" applyFill="1" applyAlignment="1" applyProtection="1" quotePrefix="1">
      <alignment horizontal="left"/>
      <protection hidden="1"/>
    </xf>
    <xf numFmtId="1" fontId="5" fillId="34" borderId="0" xfId="0" applyNumberFormat="1" applyFont="1" applyFill="1" applyAlignment="1" applyProtection="1">
      <alignment horizontal="left" vertical="center"/>
      <protection hidden="1"/>
    </xf>
    <xf numFmtId="1" fontId="5" fillId="34" borderId="0" xfId="0" applyNumberFormat="1" applyFont="1" applyFill="1" applyAlignment="1" applyProtection="1">
      <alignment horizontal="center" vertical="center"/>
      <protection hidden="1"/>
    </xf>
    <xf numFmtId="1" fontId="5" fillId="34" borderId="0" xfId="0" applyNumberFormat="1" applyFont="1" applyFill="1" applyAlignment="1" applyProtection="1">
      <alignment vertical="center"/>
      <protection hidden="1"/>
    </xf>
    <xf numFmtId="1" fontId="5" fillId="0" borderId="21" xfId="0" applyNumberFormat="1" applyFont="1" applyBorder="1" applyAlignment="1" applyProtection="1">
      <alignment vertical="center"/>
      <protection hidden="1"/>
    </xf>
    <xf numFmtId="1" fontId="5" fillId="33" borderId="16" xfId="0" applyNumberFormat="1" applyFont="1" applyFill="1" applyBorder="1" applyAlignment="1" applyProtection="1">
      <alignment horizontal="center" vertical="center"/>
      <protection hidden="1"/>
    </xf>
    <xf numFmtId="1" fontId="6" fillId="0" borderId="22" xfId="0" applyNumberFormat="1" applyFont="1" applyBorder="1" applyAlignment="1" applyProtection="1">
      <alignment vertical="center"/>
      <protection hidden="1"/>
    </xf>
    <xf numFmtId="1" fontId="6" fillId="33" borderId="21" xfId="0" applyNumberFormat="1" applyFont="1" applyFill="1" applyBorder="1" applyAlignment="1" applyProtection="1">
      <alignment horizontal="center"/>
      <protection hidden="1"/>
    </xf>
    <xf numFmtId="20" fontId="5" fillId="0" borderId="0" xfId="0" applyNumberFormat="1" applyFont="1" applyFill="1" applyBorder="1" applyAlignment="1" applyProtection="1">
      <alignment horizontal="center"/>
      <protection hidden="1"/>
    </xf>
    <xf numFmtId="2" fontId="6" fillId="34" borderId="0" xfId="0" applyNumberFormat="1" applyFont="1" applyFill="1" applyAlignment="1" applyProtection="1">
      <alignment horizontal="center"/>
      <protection hidden="1"/>
    </xf>
    <xf numFmtId="0" fontId="6" fillId="34" borderId="10" xfId="0" applyFont="1" applyFill="1" applyBorder="1" applyAlignment="1" applyProtection="1" quotePrefix="1">
      <alignment horizontal="left"/>
      <protection hidden="1"/>
    </xf>
    <xf numFmtId="0" fontId="6" fillId="34" borderId="16" xfId="0" applyFont="1" applyFill="1" applyBorder="1" applyAlignment="1" applyProtection="1">
      <alignment/>
      <protection hidden="1"/>
    </xf>
    <xf numFmtId="0" fontId="6" fillId="34" borderId="23" xfId="0" applyFont="1" applyFill="1" applyBorder="1" applyAlignment="1" applyProtection="1">
      <alignment/>
      <protection hidden="1"/>
    </xf>
    <xf numFmtId="20" fontId="6" fillId="34" borderId="0" xfId="0" applyNumberFormat="1" applyFont="1" applyFill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6" fillId="34" borderId="0" xfId="0" applyFont="1" applyFill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/>
      <protection hidden="1"/>
    </xf>
    <xf numFmtId="1" fontId="6" fillId="33" borderId="11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Alignment="1" applyProtection="1">
      <alignment horizontal="right"/>
      <protection hidden="1"/>
    </xf>
    <xf numFmtId="1" fontId="5" fillId="0" borderId="11" xfId="0" applyNumberFormat="1" applyFont="1" applyBorder="1" applyAlignment="1" applyProtection="1">
      <alignment vertical="center"/>
      <protection hidden="1"/>
    </xf>
    <xf numFmtId="1" fontId="5" fillId="33" borderId="16" xfId="0" applyNumberFormat="1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" fontId="6" fillId="33" borderId="0" xfId="0" applyNumberFormat="1" applyFont="1" applyFill="1" applyAlignment="1" applyProtection="1">
      <alignment horizontal="right"/>
      <protection hidden="1"/>
    </xf>
    <xf numFmtId="1" fontId="6" fillId="33" borderId="24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177" fontId="6" fillId="0" borderId="0" xfId="0" applyNumberFormat="1" applyFont="1" applyFill="1" applyBorder="1" applyAlignment="1" applyProtection="1">
      <alignment horizontal="right"/>
      <protection hidden="1"/>
    </xf>
    <xf numFmtId="0" fontId="6" fillId="35" borderId="0" xfId="0" applyFont="1" applyFill="1" applyAlignment="1" applyProtection="1">
      <alignment horizontal="center"/>
      <protection hidden="1"/>
    </xf>
    <xf numFmtId="0" fontId="8" fillId="35" borderId="0" xfId="0" applyFont="1" applyFill="1" applyAlignment="1" applyProtection="1">
      <alignment horizontal="left"/>
      <protection hidden="1"/>
    </xf>
    <xf numFmtId="0" fontId="6" fillId="35" borderId="0" xfId="0" applyFont="1" applyFill="1" applyAlignment="1" applyProtection="1">
      <alignment/>
      <protection hidden="1"/>
    </xf>
    <xf numFmtId="0" fontId="6" fillId="35" borderId="10" xfId="0" applyFont="1" applyFill="1" applyBorder="1" applyAlignment="1" applyProtection="1">
      <alignment/>
      <protection hidden="1"/>
    </xf>
    <xf numFmtId="1" fontId="6" fillId="36" borderId="0" xfId="0" applyNumberFormat="1" applyFont="1" applyFill="1" applyAlignment="1" applyProtection="1">
      <alignment horizontal="left"/>
      <protection hidden="1"/>
    </xf>
    <xf numFmtId="1" fontId="6" fillId="36" borderId="0" xfId="0" applyNumberFormat="1" applyFont="1" applyFill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left"/>
      <protection hidden="1"/>
    </xf>
    <xf numFmtId="0" fontId="6" fillId="35" borderId="0" xfId="0" applyFont="1" applyFill="1" applyBorder="1" applyAlignment="1" applyProtection="1">
      <alignment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" fontId="6" fillId="36" borderId="16" xfId="0" applyNumberFormat="1" applyFont="1" applyFill="1" applyBorder="1" applyAlignment="1" applyProtection="1">
      <alignment horizontal="left"/>
      <protection hidden="1"/>
    </xf>
    <xf numFmtId="1" fontId="6" fillId="36" borderId="16" xfId="0" applyNumberFormat="1" applyFont="1" applyFill="1" applyBorder="1" applyAlignment="1" applyProtection="1">
      <alignment horizontal="center"/>
      <protection hidden="1"/>
    </xf>
    <xf numFmtId="0" fontId="6" fillId="35" borderId="16" xfId="0" applyFont="1" applyFill="1" applyBorder="1" applyAlignment="1" applyProtection="1">
      <alignment horizontal="center"/>
      <protection hidden="1"/>
    </xf>
    <xf numFmtId="1" fontId="8" fillId="35" borderId="16" xfId="0" applyNumberFormat="1" applyFont="1" applyFill="1" applyBorder="1" applyAlignment="1" applyProtection="1">
      <alignment horizontal="center"/>
      <protection hidden="1"/>
    </xf>
    <xf numFmtId="0" fontId="8" fillId="35" borderId="16" xfId="0" applyFont="1" applyFill="1" applyBorder="1" applyAlignment="1" applyProtection="1">
      <alignment horizontal="center"/>
      <protection hidden="1"/>
    </xf>
    <xf numFmtId="0" fontId="6" fillId="35" borderId="23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1" fontId="6" fillId="35" borderId="0" xfId="0" applyNumberFormat="1" applyFont="1" applyFill="1" applyAlignment="1" applyProtection="1">
      <alignment horizontal="center"/>
      <protection hidden="1"/>
    </xf>
    <xf numFmtId="0" fontId="6" fillId="35" borderId="10" xfId="0" applyNumberFormat="1" applyFont="1" applyFill="1" applyBorder="1" applyAlignment="1" applyProtection="1">
      <alignment horizontal="center"/>
      <protection hidden="1"/>
    </xf>
    <xf numFmtId="1" fontId="6" fillId="0" borderId="18" xfId="0" applyNumberFormat="1" applyFont="1" applyBorder="1" applyAlignment="1" applyProtection="1">
      <alignment/>
      <protection hidden="1"/>
    </xf>
    <xf numFmtId="1" fontId="14" fillId="0" borderId="16" xfId="0" applyNumberFormat="1" applyFont="1" applyBorder="1" applyAlignment="1" applyProtection="1">
      <alignment horizontal="center" vertical="center"/>
      <protection hidden="1"/>
    </xf>
    <xf numFmtId="1" fontId="14" fillId="0" borderId="16" xfId="0" applyNumberFormat="1" applyFont="1" applyBorder="1" applyAlignment="1" applyProtection="1" quotePrefix="1">
      <alignment horizontal="center" vertical="center"/>
      <protection hidden="1"/>
    </xf>
    <xf numFmtId="1" fontId="6" fillId="0" borderId="16" xfId="0" applyNumberFormat="1" applyFont="1" applyBorder="1" applyAlignment="1" applyProtection="1">
      <alignment/>
      <protection hidden="1"/>
    </xf>
    <xf numFmtId="1" fontId="6" fillId="0" borderId="25" xfId="0" applyNumberFormat="1" applyFont="1" applyBorder="1" applyAlignment="1" applyProtection="1">
      <alignment/>
      <protection hidden="1"/>
    </xf>
    <xf numFmtId="20" fontId="5" fillId="0" borderId="14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left" indent="1"/>
      <protection hidden="1"/>
    </xf>
    <xf numFmtId="1" fontId="6" fillId="0" borderId="0" xfId="0" applyNumberFormat="1" applyFont="1" applyBorder="1" applyAlignment="1" applyProtection="1">
      <alignment/>
      <protection hidden="1"/>
    </xf>
    <xf numFmtId="1" fontId="6" fillId="0" borderId="17" xfId="0" applyNumberFormat="1" applyFont="1" applyBorder="1" applyAlignment="1" applyProtection="1">
      <alignment/>
      <protection hidden="1"/>
    </xf>
    <xf numFmtId="1" fontId="6" fillId="0" borderId="14" xfId="0" applyNumberFormat="1" applyFont="1" applyBorder="1" applyAlignment="1" applyProtection="1">
      <alignment/>
      <protection hidden="1"/>
    </xf>
    <xf numFmtId="177" fontId="7" fillId="0" borderId="26" xfId="0" applyNumberFormat="1" applyFont="1" applyFill="1" applyBorder="1" applyAlignment="1" applyProtection="1">
      <alignment horizontal="center" vertical="center"/>
      <protection hidden="1"/>
    </xf>
    <xf numFmtId="1" fontId="6" fillId="34" borderId="0" xfId="0" applyNumberFormat="1" applyFont="1" applyFill="1" applyBorder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horizontal="center"/>
      <protection hidden="1"/>
    </xf>
    <xf numFmtId="1" fontId="6" fillId="35" borderId="0" xfId="0" applyNumberFormat="1" applyFont="1" applyFill="1" applyAlignment="1" applyProtection="1" quotePrefix="1">
      <alignment horizontal="center"/>
      <protection hidden="1"/>
    </xf>
    <xf numFmtId="1" fontId="5" fillId="0" borderId="14" xfId="0" applyNumberFormat="1" applyFont="1" applyBorder="1" applyAlignment="1" applyProtection="1">
      <alignment horizontal="left" indent="1"/>
      <protection hidden="1"/>
    </xf>
    <xf numFmtId="1" fontId="6" fillId="0" borderId="17" xfId="0" applyNumberFormat="1" applyFont="1" applyFill="1" applyBorder="1" applyAlignment="1" applyProtection="1">
      <alignment/>
      <protection hidden="1"/>
    </xf>
    <xf numFmtId="1" fontId="6" fillId="35" borderId="0" xfId="0" applyNumberFormat="1" applyFont="1" applyFill="1" applyAlignment="1" applyProtection="1">
      <alignment horizontal="center" vertical="top"/>
      <protection hidden="1"/>
    </xf>
    <xf numFmtId="20" fontId="15" fillId="0" borderId="14" xfId="0" applyNumberFormat="1" applyFont="1" applyFill="1" applyBorder="1" applyAlignment="1" applyProtection="1">
      <alignment horizontal="right" vertical="center"/>
      <protection hidden="1"/>
    </xf>
    <xf numFmtId="177" fontId="15" fillId="0" borderId="26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15" fillId="0" borderId="14" xfId="0" applyNumberFormat="1" applyFont="1" applyBorder="1" applyAlignment="1" applyProtection="1">
      <alignment horizontal="right" vertical="center"/>
      <protection hidden="1"/>
    </xf>
    <xf numFmtId="20" fontId="5" fillId="0" borderId="18" xfId="0" applyNumberFormat="1" applyFont="1" applyFill="1" applyBorder="1" applyAlignment="1" applyProtection="1">
      <alignment horizontal="center"/>
      <protection hidden="1"/>
    </xf>
    <xf numFmtId="20" fontId="5" fillId="0" borderId="16" xfId="0" applyNumberFormat="1" applyFont="1" applyFill="1" applyBorder="1" applyAlignment="1" applyProtection="1">
      <alignment horizontal="center"/>
      <protection hidden="1"/>
    </xf>
    <xf numFmtId="177" fontId="6" fillId="0" borderId="16" xfId="0" applyNumberFormat="1" applyFont="1" applyFill="1" applyBorder="1" applyAlignment="1" applyProtection="1">
      <alignment horizontal="right"/>
      <protection hidden="1"/>
    </xf>
    <xf numFmtId="1" fontId="6" fillId="0" borderId="16" xfId="0" applyNumberFormat="1" applyFont="1" applyFill="1" applyBorder="1" applyAlignment="1" applyProtection="1">
      <alignment/>
      <protection hidden="1"/>
    </xf>
    <xf numFmtId="1" fontId="6" fillId="0" borderId="25" xfId="0" applyNumberFormat="1" applyFont="1" applyFill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12" xfId="0" applyNumberFormat="1" applyFont="1" applyBorder="1" applyAlignment="1" applyProtection="1">
      <alignment vertical="center"/>
      <protection hidden="1"/>
    </xf>
    <xf numFmtId="1" fontId="5" fillId="33" borderId="22" xfId="0" applyNumberFormat="1" applyFont="1" applyFill="1" applyBorder="1" applyAlignment="1" applyProtection="1">
      <alignment horizontal="left" vertical="center"/>
      <protection hidden="1"/>
    </xf>
    <xf numFmtId="0" fontId="6" fillId="33" borderId="12" xfId="0" applyFont="1" applyFill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1" fontId="6" fillId="33" borderId="12" xfId="0" applyNumberFormat="1" applyFont="1" applyFill="1" applyBorder="1" applyAlignment="1" applyProtection="1">
      <alignment horizontal="right"/>
      <protection hidden="1"/>
    </xf>
    <xf numFmtId="1" fontId="14" fillId="0" borderId="0" xfId="0" applyNumberFormat="1" applyFont="1" applyBorder="1" applyAlignment="1" applyProtection="1" quotePrefix="1">
      <alignment vertical="top"/>
      <protection hidden="1"/>
    </xf>
    <xf numFmtId="1" fontId="5" fillId="0" borderId="21" xfId="0" applyNumberFormat="1" applyFont="1" applyBorder="1" applyAlignment="1" applyProtection="1">
      <alignment/>
      <protection hidden="1"/>
    </xf>
    <xf numFmtId="1" fontId="6" fillId="0" borderId="22" xfId="0" applyNumberFormat="1" applyFont="1" applyBorder="1" applyAlignment="1" applyProtection="1">
      <alignment/>
      <protection hidden="1"/>
    </xf>
    <xf numFmtId="1" fontId="6" fillId="33" borderId="21" xfId="0" applyNumberFormat="1" applyFont="1" applyFill="1" applyBorder="1" applyAlignment="1" applyProtection="1">
      <alignment horizontal="right"/>
      <protection hidden="1"/>
    </xf>
    <xf numFmtId="1" fontId="6" fillId="0" borderId="12" xfId="0" applyNumberFormat="1" applyFont="1" applyBorder="1" applyAlignment="1" applyProtection="1">
      <alignment/>
      <protection hidden="1"/>
    </xf>
    <xf numFmtId="1" fontId="6" fillId="33" borderId="11" xfId="0" applyNumberFormat="1" applyFont="1" applyFill="1" applyBorder="1" applyAlignment="1" applyProtection="1">
      <alignment horizontal="right"/>
      <protection hidden="1"/>
    </xf>
    <xf numFmtId="1" fontId="6" fillId="33" borderId="0" xfId="0" applyNumberFormat="1" applyFont="1" applyFill="1" applyBorder="1" applyAlignment="1" applyProtection="1">
      <alignment vertical="center"/>
      <protection hidden="1"/>
    </xf>
    <xf numFmtId="1" fontId="5" fillId="33" borderId="22" xfId="0" applyNumberFormat="1" applyFont="1" applyFill="1" applyBorder="1" applyAlignment="1" applyProtection="1">
      <alignment horizontal="left"/>
      <protection hidden="1"/>
    </xf>
    <xf numFmtId="0" fontId="6" fillId="33" borderId="12" xfId="0" applyFont="1" applyFill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11" fillId="33" borderId="0" xfId="0" applyNumberFormat="1" applyFont="1" applyFill="1" applyBorder="1" applyAlignment="1" applyProtection="1">
      <alignment horizontal="left"/>
      <protection hidden="1"/>
    </xf>
    <xf numFmtId="1" fontId="5" fillId="0" borderId="14" xfId="0" applyNumberFormat="1" applyFont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" fontId="6" fillId="33" borderId="0" xfId="0" applyNumberFormat="1" applyFont="1" applyFill="1" applyBorder="1" applyAlignment="1" applyProtection="1">
      <alignment horizontal="right"/>
      <protection hidden="1"/>
    </xf>
    <xf numFmtId="1" fontId="6" fillId="33" borderId="0" xfId="0" applyNumberFormat="1" applyFont="1" applyFill="1" applyBorder="1" applyAlignment="1" applyProtection="1">
      <alignment horizontal="center" vertical="center"/>
      <protection hidden="1"/>
    </xf>
    <xf numFmtId="1" fontId="5" fillId="34" borderId="14" xfId="0" applyNumberFormat="1" applyFont="1" applyFill="1" applyBorder="1" applyAlignment="1" applyProtection="1">
      <alignment/>
      <protection hidden="1"/>
    </xf>
    <xf numFmtId="1" fontId="5" fillId="34" borderId="0" xfId="0" applyNumberFormat="1" applyFont="1" applyFill="1" applyBorder="1" applyAlignment="1" applyProtection="1">
      <alignment horizontal="left"/>
      <protection hidden="1"/>
    </xf>
    <xf numFmtId="1" fontId="6" fillId="34" borderId="0" xfId="0" applyNumberFormat="1" applyFont="1" applyFill="1" applyBorder="1" applyAlignment="1" applyProtection="1">
      <alignment horizontal="center"/>
      <protection hidden="1"/>
    </xf>
    <xf numFmtId="1" fontId="6" fillId="34" borderId="0" xfId="0" applyNumberFormat="1" applyFont="1" applyFill="1" applyBorder="1" applyAlignment="1" applyProtection="1">
      <alignment horizontal="right"/>
      <protection hidden="1"/>
    </xf>
    <xf numFmtId="1" fontId="11" fillId="33" borderId="14" xfId="0" applyNumberFormat="1" applyFont="1" applyFill="1" applyBorder="1" applyAlignment="1" applyProtection="1">
      <alignment horizontal="right"/>
      <protection hidden="1"/>
    </xf>
    <xf numFmtId="177" fontId="6" fillId="34" borderId="0" xfId="0" applyNumberFormat="1" applyFont="1" applyFill="1" applyBorder="1" applyAlignment="1" applyProtection="1">
      <alignment horizontal="center" vertical="center"/>
      <protection hidden="1"/>
    </xf>
    <xf numFmtId="177" fontId="6" fillId="34" borderId="17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 quotePrefix="1">
      <alignment horizontal="left"/>
      <protection hidden="1"/>
    </xf>
    <xf numFmtId="1" fontId="5" fillId="0" borderId="0" xfId="0" applyNumberFormat="1" applyFont="1" applyBorder="1" applyAlignment="1" applyProtection="1" quotePrefix="1">
      <alignment horizontal="right"/>
      <protection hidden="1"/>
    </xf>
    <xf numFmtId="1" fontId="6" fillId="33" borderId="16" xfId="0" applyNumberFormat="1" applyFont="1" applyFill="1" applyBorder="1" applyAlignment="1" applyProtection="1">
      <alignment/>
      <protection hidden="1"/>
    </xf>
    <xf numFmtId="1" fontId="8" fillId="33" borderId="24" xfId="0" applyNumberFormat="1" applyFont="1" applyFill="1" applyBorder="1" applyAlignment="1" applyProtection="1">
      <alignment horizontal="center"/>
      <protection hidden="1"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1" fontId="5" fillId="0" borderId="18" xfId="0" applyNumberFormat="1" applyFont="1" applyBorder="1" applyAlignment="1" applyProtection="1">
      <alignment/>
      <protection hidden="1"/>
    </xf>
    <xf numFmtId="1" fontId="5" fillId="33" borderId="16" xfId="0" applyNumberFormat="1" applyFont="1" applyFill="1" applyBorder="1" applyAlignment="1" applyProtection="1">
      <alignment horizontal="left"/>
      <protection hidden="1"/>
    </xf>
    <xf numFmtId="1" fontId="6" fillId="0" borderId="27" xfId="0" applyNumberFormat="1" applyFont="1" applyBorder="1" applyAlignment="1" applyProtection="1">
      <alignment/>
      <protection hidden="1"/>
    </xf>
    <xf numFmtId="1" fontId="6" fillId="33" borderId="0" xfId="0" applyNumberFormat="1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 vertical="center"/>
      <protection hidden="1"/>
    </xf>
    <xf numFmtId="1" fontId="14" fillId="0" borderId="0" xfId="0" applyNumberFormat="1" applyFont="1" applyAlignment="1" applyProtection="1">
      <alignment horizontal="right"/>
      <protection hidden="1"/>
    </xf>
    <xf numFmtId="1" fontId="5" fillId="0" borderId="0" xfId="0" applyNumberFormat="1" applyFont="1" applyBorder="1" applyAlignment="1" applyProtection="1">
      <alignment wrapText="1"/>
      <protection hidden="1"/>
    </xf>
    <xf numFmtId="1" fontId="5" fillId="0" borderId="17" xfId="0" applyNumberFormat="1" applyFont="1" applyBorder="1" applyAlignment="1" applyProtection="1">
      <alignment wrapText="1"/>
      <protection hidden="1"/>
    </xf>
    <xf numFmtId="177" fontId="6" fillId="7" borderId="21" xfId="0" applyNumberFormat="1" applyFont="1" applyFill="1" applyBorder="1" applyAlignment="1" applyProtection="1">
      <alignment horizontal="center" vertical="center"/>
      <protection locked="0"/>
    </xf>
    <xf numFmtId="177" fontId="7" fillId="7" borderId="26" xfId="0" applyNumberFormat="1" applyFont="1" applyFill="1" applyBorder="1" applyAlignment="1" applyProtection="1">
      <alignment horizontal="right" vertical="center"/>
      <protection locked="0"/>
    </xf>
    <xf numFmtId="177" fontId="6" fillId="7" borderId="28" xfId="0" applyNumberFormat="1" applyFont="1" applyFill="1" applyBorder="1" applyAlignment="1" applyProtection="1">
      <alignment horizontal="center" vertical="center"/>
      <protection locked="0"/>
    </xf>
    <xf numFmtId="177" fontId="6" fillId="7" borderId="21" xfId="0" applyNumberFormat="1" applyFont="1" applyFill="1" applyBorder="1" applyAlignment="1" applyProtection="1">
      <alignment horizontal="center"/>
      <protection locked="0"/>
    </xf>
    <xf numFmtId="177" fontId="6" fillId="7" borderId="11" xfId="0" applyNumberFormat="1" applyFont="1" applyFill="1" applyBorder="1" applyAlignment="1" applyProtection="1">
      <alignment horizontal="center"/>
      <protection locked="0"/>
    </xf>
    <xf numFmtId="177" fontId="6" fillId="13" borderId="21" xfId="0" applyNumberFormat="1" applyFont="1" applyFill="1" applyBorder="1" applyAlignment="1" applyProtection="1">
      <alignment horizontal="center" vertical="center"/>
      <protection locked="0"/>
    </xf>
    <xf numFmtId="177" fontId="6" fillId="13" borderId="21" xfId="0" applyNumberFormat="1" applyFont="1" applyFill="1" applyBorder="1" applyAlignment="1" applyProtection="1">
      <alignment horizontal="center"/>
      <protection locked="0"/>
    </xf>
    <xf numFmtId="177" fontId="6" fillId="13" borderId="11" xfId="0" applyNumberFormat="1" applyFont="1" applyFill="1" applyBorder="1" applyAlignment="1" applyProtection="1">
      <alignment horizontal="center"/>
      <protection locked="0"/>
    </xf>
    <xf numFmtId="1" fontId="5" fillId="37" borderId="0" xfId="0" applyNumberFormat="1" applyFont="1" applyFill="1" applyAlignment="1" applyProtection="1">
      <alignment horizontal="center"/>
      <protection hidden="1"/>
    </xf>
    <xf numFmtId="0" fontId="5" fillId="37" borderId="0" xfId="0" applyFont="1" applyFill="1" applyAlignment="1" applyProtection="1">
      <alignment horizontal="center"/>
      <protection hidden="1"/>
    </xf>
    <xf numFmtId="0" fontId="5" fillId="37" borderId="0" xfId="0" applyFont="1" applyFill="1" applyBorder="1" applyAlignment="1" applyProtection="1">
      <alignment horizontal="center"/>
      <protection hidden="1"/>
    </xf>
    <xf numFmtId="1" fontId="5" fillId="37" borderId="0" xfId="0" applyNumberFormat="1" applyFont="1" applyFill="1" applyBorder="1" applyAlignment="1" applyProtection="1">
      <alignment horizontal="centerContinuous"/>
      <protection hidden="1"/>
    </xf>
    <xf numFmtId="1" fontId="5" fillId="37" borderId="16" xfId="0" applyNumberFormat="1" applyFont="1" applyFill="1" applyBorder="1" applyAlignment="1" applyProtection="1">
      <alignment horizontal="center"/>
      <protection hidden="1"/>
    </xf>
    <xf numFmtId="1" fontId="5" fillId="37" borderId="0" xfId="0" applyNumberFormat="1" applyFont="1" applyFill="1" applyBorder="1" applyAlignment="1" applyProtection="1">
      <alignment horizontal="center"/>
      <protection hidden="1"/>
    </xf>
    <xf numFmtId="20" fontId="5" fillId="37" borderId="0" xfId="0" applyNumberFormat="1" applyFont="1" applyFill="1" applyBorder="1" applyAlignment="1" applyProtection="1">
      <alignment horizontal="center"/>
      <protection hidden="1"/>
    </xf>
    <xf numFmtId="0" fontId="5" fillId="37" borderId="0" xfId="0" applyNumberFormat="1" applyFont="1" applyFill="1" applyBorder="1" applyAlignment="1" applyProtection="1">
      <alignment horizontal="center"/>
      <protection hidden="1"/>
    </xf>
    <xf numFmtId="1" fontId="6" fillId="37" borderId="0" xfId="0" applyNumberFormat="1" applyFont="1" applyFill="1" applyBorder="1" applyAlignment="1" applyProtection="1">
      <alignment horizontal="center" vertical="center"/>
      <protection hidden="1"/>
    </xf>
    <xf numFmtId="20" fontId="5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5" fillId="37" borderId="0" xfId="0" applyNumberFormat="1" applyFont="1" applyFill="1" applyBorder="1" applyAlignment="1" applyProtection="1">
      <alignment horizontal="center" vertical="center"/>
      <protection hidden="1"/>
    </xf>
    <xf numFmtId="1" fontId="5" fillId="37" borderId="0" xfId="0" applyNumberFormat="1" applyFont="1" applyFill="1" applyBorder="1" applyAlignment="1" applyProtection="1">
      <alignment wrapText="1"/>
      <protection hidden="1"/>
    </xf>
    <xf numFmtId="0" fontId="6" fillId="37" borderId="0" xfId="0" applyNumberFormat="1" applyFont="1" applyFill="1" applyBorder="1" applyAlignment="1" applyProtection="1">
      <alignment horizontal="center"/>
      <protection hidden="1"/>
    </xf>
    <xf numFmtId="20" fontId="5" fillId="37" borderId="16" xfId="0" applyNumberFormat="1" applyFont="1" applyFill="1" applyBorder="1" applyAlignment="1" applyProtection="1">
      <alignment horizontal="center"/>
      <protection hidden="1"/>
    </xf>
    <xf numFmtId="0" fontId="5" fillId="37" borderId="16" xfId="0" applyNumberFormat="1" applyFont="1" applyFill="1" applyBorder="1" applyAlignment="1" applyProtection="1">
      <alignment horizontal="center"/>
      <protection hidden="1"/>
    </xf>
    <xf numFmtId="1" fontId="14" fillId="37" borderId="0" xfId="0" applyNumberFormat="1" applyFont="1" applyFill="1" applyBorder="1" applyAlignment="1" applyProtection="1" quotePrefix="1">
      <alignment vertical="top"/>
      <protection hidden="1"/>
    </xf>
    <xf numFmtId="1" fontId="5" fillId="37" borderId="0" xfId="0" applyNumberFormat="1" applyFont="1" applyFill="1" applyAlignment="1" applyProtection="1">
      <alignment horizontal="left"/>
      <protection hidden="1"/>
    </xf>
    <xf numFmtId="1" fontId="17" fillId="0" borderId="0" xfId="0" applyNumberFormat="1" applyFont="1" applyFill="1" applyBorder="1" applyAlignment="1" applyProtection="1">
      <alignment horizontal="right" vertical="top"/>
      <protection hidden="1"/>
    </xf>
    <xf numFmtId="178" fontId="6" fillId="0" borderId="0" xfId="0" applyNumberFormat="1" applyFont="1" applyAlignment="1" applyProtection="1">
      <alignment/>
      <protection hidden="1"/>
    </xf>
    <xf numFmtId="1" fontId="5" fillId="37" borderId="11" xfId="0" applyNumberFormat="1" applyFont="1" applyFill="1" applyBorder="1" applyAlignment="1" applyProtection="1">
      <alignment horizontal="left"/>
      <protection hidden="1"/>
    </xf>
    <xf numFmtId="1" fontId="5" fillId="37" borderId="12" xfId="0" applyNumberFormat="1" applyFont="1" applyFill="1" applyBorder="1" applyAlignment="1" applyProtection="1">
      <alignment horizontal="center"/>
      <protection hidden="1"/>
    </xf>
    <xf numFmtId="1" fontId="5" fillId="37" borderId="13" xfId="0" applyNumberFormat="1" applyFont="1" applyFill="1" applyBorder="1" applyAlignment="1" applyProtection="1">
      <alignment horizontal="center"/>
      <protection hidden="1"/>
    </xf>
    <xf numFmtId="1" fontId="5" fillId="37" borderId="18" xfId="0" applyNumberFormat="1" applyFont="1" applyFill="1" applyBorder="1" applyAlignment="1" applyProtection="1">
      <alignment horizontal="center"/>
      <protection hidden="1"/>
    </xf>
    <xf numFmtId="1" fontId="5" fillId="37" borderId="25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/>
      <protection hidden="1"/>
    </xf>
    <xf numFmtId="1" fontId="15" fillId="0" borderId="0" xfId="0" applyNumberFormat="1" applyFont="1" applyBorder="1" applyAlignment="1" applyProtection="1">
      <alignment/>
      <protection hidden="1"/>
    </xf>
    <xf numFmtId="1" fontId="7" fillId="0" borderId="0" xfId="0" applyNumberFormat="1" applyFont="1" applyFill="1" applyBorder="1" applyAlignment="1" applyProtection="1">
      <alignment/>
      <protection hidden="1"/>
    </xf>
    <xf numFmtId="1" fontId="7" fillId="0" borderId="0" xfId="0" applyNumberFormat="1" applyFont="1" applyFill="1" applyBorder="1" applyAlignment="1" applyProtection="1">
      <alignment horizontal="centerContinuous"/>
      <protection hidden="1"/>
    </xf>
    <xf numFmtId="1" fontId="7" fillId="0" borderId="0" xfId="0" applyNumberFormat="1" applyFont="1" applyFill="1" applyBorder="1" applyAlignment="1" applyProtection="1" quotePrefix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20" fontId="59" fillId="0" borderId="0" xfId="0" applyNumberFormat="1" applyFont="1" applyFill="1" applyBorder="1" applyAlignment="1" applyProtection="1">
      <alignment horizontal="left"/>
      <protection hidden="1"/>
    </xf>
    <xf numFmtId="20" fontId="59" fillId="0" borderId="0" xfId="0" applyNumberFormat="1" applyFont="1" applyFill="1" applyBorder="1" applyAlignment="1" applyProtection="1">
      <alignment horizontal="left" vertical="top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/>
      <protection hidden="1"/>
    </xf>
    <xf numFmtId="1" fontId="59" fillId="0" borderId="0" xfId="0" applyNumberFormat="1" applyFont="1" applyBorder="1" applyAlignment="1" applyProtection="1">
      <alignment horizontal="left"/>
      <protection hidden="1"/>
    </xf>
    <xf numFmtId="1" fontId="59" fillId="0" borderId="0" xfId="0" applyNumberFormat="1" applyFont="1" applyBorder="1" applyAlignment="1" applyProtection="1">
      <alignment vertical="top"/>
      <protection hidden="1"/>
    </xf>
    <xf numFmtId="177" fontId="18" fillId="0" borderId="0" xfId="0" applyNumberFormat="1" applyFont="1" applyFill="1" applyBorder="1" applyAlignment="1" applyProtection="1">
      <alignment vertical="center"/>
      <protection hidden="1"/>
    </xf>
    <xf numFmtId="1" fontId="60" fillId="0" borderId="0" xfId="0" applyNumberFormat="1" applyFont="1" applyAlignment="1" applyProtection="1">
      <alignment/>
      <protection hidden="1"/>
    </xf>
    <xf numFmtId="1" fontId="60" fillId="0" borderId="0" xfId="0" applyNumberFormat="1" applyFont="1" applyFill="1" applyBorder="1" applyAlignment="1" applyProtection="1">
      <alignment horizontal="left"/>
      <protection hidden="1"/>
    </xf>
    <xf numFmtId="1" fontId="5" fillId="0" borderId="14" xfId="0" applyNumberFormat="1" applyFont="1" applyBorder="1" applyAlignment="1" applyProtection="1">
      <alignment vertical="center" wrapText="1"/>
      <protection hidden="1"/>
    </xf>
    <xf numFmtId="1" fontId="5" fillId="0" borderId="0" xfId="0" applyNumberFormat="1" applyFont="1" applyBorder="1" applyAlignment="1" applyProtection="1">
      <alignment vertical="center" wrapText="1"/>
      <protection hidden="1"/>
    </xf>
    <xf numFmtId="177" fontId="6" fillId="0" borderId="21" xfId="0" applyNumberFormat="1" applyFont="1" applyBorder="1" applyAlignment="1" applyProtection="1" quotePrefix="1">
      <alignment horizontal="center" vertical="center"/>
      <protection hidden="1"/>
    </xf>
    <xf numFmtId="177" fontId="6" fillId="0" borderId="29" xfId="0" applyNumberFormat="1" applyFont="1" applyBorder="1" applyAlignment="1" applyProtection="1" quotePrefix="1">
      <alignment horizontal="center" vertical="center"/>
      <protection hidden="1"/>
    </xf>
    <xf numFmtId="177" fontId="6" fillId="0" borderId="0" xfId="0" applyNumberFormat="1" applyFont="1" applyBorder="1" applyAlignment="1" applyProtection="1">
      <alignment horizontal="center" vertical="center"/>
      <protection hidden="1"/>
    </xf>
    <xf numFmtId="177" fontId="6" fillId="0" borderId="17" xfId="0" applyNumberFormat="1" applyFont="1" applyBorder="1" applyAlignment="1" applyProtection="1">
      <alignment horizontal="center" vertical="center"/>
      <protection hidden="1"/>
    </xf>
    <xf numFmtId="177" fontId="6" fillId="0" borderId="11" xfId="0" applyNumberFormat="1" applyFont="1" applyBorder="1" applyAlignment="1" applyProtection="1" quotePrefix="1">
      <alignment horizontal="center" vertical="center"/>
      <protection hidden="1"/>
    </xf>
    <xf numFmtId="177" fontId="6" fillId="0" borderId="30" xfId="0" applyNumberFormat="1" applyFont="1" applyBorder="1" applyAlignment="1" applyProtection="1" quotePrefix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left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vertical="top" wrapText="1"/>
      <protection hidden="1"/>
    </xf>
    <xf numFmtId="1" fontId="61" fillId="0" borderId="0" xfId="0" applyNumberFormat="1" applyFont="1" applyFill="1" applyBorder="1" applyAlignment="1" applyProtection="1">
      <alignment vertical="top"/>
      <protection hidden="1"/>
    </xf>
    <xf numFmtId="1" fontId="61" fillId="0" borderId="0" xfId="0" applyNumberFormat="1" applyFont="1" applyAlignment="1" applyProtection="1">
      <alignment horizontal="left" indent="2"/>
      <protection hidden="1"/>
    </xf>
    <xf numFmtId="1" fontId="61" fillId="0" borderId="0" xfId="0" applyNumberFormat="1" applyFont="1" applyFill="1" applyBorder="1" applyAlignment="1" applyProtection="1">
      <alignment horizontal="left" vertical="top" indent="2"/>
      <protection hidden="1"/>
    </xf>
    <xf numFmtId="1" fontId="6" fillId="33" borderId="21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left" vertical="top" wrapText="1"/>
      <protection hidden="1"/>
    </xf>
    <xf numFmtId="1" fontId="7" fillId="7" borderId="21" xfId="0" applyNumberFormat="1" applyFont="1" applyFill="1" applyBorder="1" applyAlignment="1" applyProtection="1">
      <alignment horizontal="center" vertical="center"/>
      <protection locked="0"/>
    </xf>
    <xf numFmtId="1" fontId="7" fillId="7" borderId="22" xfId="0" applyNumberFormat="1" applyFont="1" applyFill="1" applyBorder="1" applyAlignment="1" applyProtection="1">
      <alignment horizontal="center" vertical="center"/>
      <protection locked="0"/>
    </xf>
    <xf numFmtId="1" fontId="7" fillId="7" borderId="27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left" wrapText="1" indent="1"/>
      <protection hidden="1"/>
    </xf>
    <xf numFmtId="1" fontId="5" fillId="0" borderId="0" xfId="0" applyNumberFormat="1" applyFont="1" applyBorder="1" applyAlignment="1" applyProtection="1">
      <alignment horizontal="left" wrapText="1" indent="1"/>
      <protection hidden="1"/>
    </xf>
    <xf numFmtId="1" fontId="5" fillId="0" borderId="17" xfId="0" applyNumberFormat="1" applyFont="1" applyBorder="1" applyAlignment="1" applyProtection="1">
      <alignment horizontal="left" wrapText="1" indent="1"/>
      <protection hidden="1"/>
    </xf>
    <xf numFmtId="1" fontId="7" fillId="7" borderId="26" xfId="0" applyNumberFormat="1" applyFont="1" applyFill="1" applyBorder="1" applyAlignment="1" applyProtection="1">
      <alignment horizontal="left" vertical="center"/>
      <protection locked="0"/>
    </xf>
    <xf numFmtId="1" fontId="5" fillId="0" borderId="14" xfId="0" applyNumberFormat="1" applyFont="1" applyBorder="1" applyAlignment="1" applyProtection="1" quotePrefix="1">
      <alignment horizontal="center" vertical="top" wrapText="1"/>
      <protection hidden="1"/>
    </xf>
    <xf numFmtId="1" fontId="5" fillId="0" borderId="17" xfId="0" applyNumberFormat="1" applyFont="1" applyBorder="1" applyAlignment="1" applyProtection="1" quotePrefix="1">
      <alignment horizontal="center" vertical="top" wrapText="1"/>
      <protection hidden="1"/>
    </xf>
    <xf numFmtId="1" fontId="62" fillId="0" borderId="17" xfId="0" applyNumberFormat="1" applyFont="1" applyBorder="1" applyAlignment="1" applyProtection="1">
      <alignment horizontal="left" vertical="top" wrapText="1"/>
      <protection hidden="1"/>
    </xf>
    <xf numFmtId="1" fontId="5" fillId="0" borderId="0" xfId="0" applyNumberFormat="1" applyFont="1" applyFill="1" applyBorder="1" applyAlignment="1" applyProtection="1">
      <alignment horizontal="left" vertical="top" wrapText="1"/>
      <protection hidden="1"/>
    </xf>
    <xf numFmtId="1" fontId="6" fillId="7" borderId="0" xfId="0" applyNumberFormat="1" applyFont="1" applyFill="1" applyBorder="1" applyAlignment="1" applyProtection="1">
      <alignment horizontal="left" vertical="top" wrapText="1"/>
      <protection locked="0"/>
    </xf>
    <xf numFmtId="1" fontId="6" fillId="7" borderId="26" xfId="0" applyNumberFormat="1" applyFont="1" applyFill="1" applyBorder="1" applyAlignment="1" applyProtection="1">
      <alignment horizontal="left" vertical="top" wrapText="1"/>
      <protection locked="0"/>
    </xf>
    <xf numFmtId="1" fontId="5" fillId="0" borderId="12" xfId="0" applyNumberFormat="1" applyFont="1" applyBorder="1" applyAlignment="1" applyProtection="1">
      <alignment horizontal="center" vertical="top"/>
      <protection hidden="1"/>
    </xf>
    <xf numFmtId="1" fontId="5" fillId="0" borderId="14" xfId="0" applyNumberFormat="1" applyFont="1" applyBorder="1" applyAlignment="1" applyProtection="1">
      <alignment horizontal="center" vertical="top"/>
      <protection hidden="1"/>
    </xf>
    <xf numFmtId="1" fontId="5" fillId="0" borderId="17" xfId="0" applyNumberFormat="1" applyFont="1" applyBorder="1" applyAlignment="1" applyProtection="1">
      <alignment horizontal="center" vertical="top"/>
      <protection hidden="1"/>
    </xf>
    <xf numFmtId="177" fontId="16" fillId="0" borderId="0" xfId="0" applyNumberFormat="1" applyFont="1" applyFill="1" applyBorder="1" applyAlignment="1" applyProtection="1">
      <alignment horizontal="center"/>
      <protection hidden="1"/>
    </xf>
    <xf numFmtId="1" fontId="14" fillId="0" borderId="31" xfId="0" applyNumberFormat="1" applyFont="1" applyBorder="1" applyAlignment="1" applyProtection="1" quotePrefix="1">
      <alignment horizontal="left" vertical="top" wrapText="1"/>
      <protection hidden="1"/>
    </xf>
    <xf numFmtId="1" fontId="14" fillId="0" borderId="31" xfId="0" applyNumberFormat="1" applyFont="1" applyBorder="1" applyAlignment="1" applyProtection="1" quotePrefix="1">
      <alignment horizontal="left" vertical="top"/>
      <protection hidden="1"/>
    </xf>
    <xf numFmtId="1" fontId="14" fillId="0" borderId="0" xfId="0" applyNumberFormat="1" applyFont="1" applyBorder="1" applyAlignment="1" applyProtection="1" quotePrefix="1">
      <alignment horizontal="left" vertical="top"/>
      <protection hidden="1"/>
    </xf>
    <xf numFmtId="1" fontId="5" fillId="0" borderId="14" xfId="0" applyNumberFormat="1" applyFont="1" applyBorder="1" applyAlignment="1" applyProtection="1">
      <alignment horizontal="center" vertical="top" wrapText="1"/>
      <protection hidden="1"/>
    </xf>
    <xf numFmtId="1" fontId="5" fillId="0" borderId="0" xfId="0" applyNumberFormat="1" applyFont="1" applyBorder="1" applyAlignment="1" applyProtection="1">
      <alignment horizontal="center" vertical="top" wrapText="1"/>
      <protection hidden="1"/>
    </xf>
    <xf numFmtId="1" fontId="5" fillId="0" borderId="0" xfId="0" applyNumberFormat="1" applyFont="1" applyBorder="1" applyAlignment="1" applyProtection="1">
      <alignment horizontal="center" vertical="top"/>
      <protection hidden="1"/>
    </xf>
    <xf numFmtId="1" fontId="8" fillId="0" borderId="11" xfId="0" applyNumberFormat="1" applyFont="1" applyBorder="1" applyAlignment="1" applyProtection="1" quotePrefix="1">
      <alignment horizontal="left" vertical="center" indent="1"/>
      <protection hidden="1"/>
    </xf>
    <xf numFmtId="1" fontId="8" fillId="0" borderId="12" xfId="0" applyNumberFormat="1" applyFont="1" applyBorder="1" applyAlignment="1" applyProtection="1" quotePrefix="1">
      <alignment horizontal="left" vertical="center" indent="1"/>
      <protection hidden="1"/>
    </xf>
    <xf numFmtId="1" fontId="8" fillId="0" borderId="13" xfId="0" applyNumberFormat="1" applyFont="1" applyBorder="1" applyAlignment="1" applyProtection="1" quotePrefix="1">
      <alignment horizontal="left" vertical="center" indent="1"/>
      <protection hidden="1"/>
    </xf>
    <xf numFmtId="1" fontId="8" fillId="0" borderId="14" xfId="0" applyNumberFormat="1" applyFont="1" applyBorder="1" applyAlignment="1" applyProtection="1" quotePrefix="1">
      <alignment horizontal="left" vertical="center" indent="1"/>
      <protection hidden="1"/>
    </xf>
    <xf numFmtId="1" fontId="8" fillId="0" borderId="0" xfId="0" applyNumberFormat="1" applyFont="1" applyBorder="1" applyAlignment="1" applyProtection="1" quotePrefix="1">
      <alignment horizontal="left" vertical="center" indent="1"/>
      <protection hidden="1"/>
    </xf>
    <xf numFmtId="1" fontId="8" fillId="0" borderId="17" xfId="0" applyNumberFormat="1" applyFont="1" applyBorder="1" applyAlignment="1" applyProtection="1" quotePrefix="1">
      <alignment horizontal="left" vertical="center" indent="1"/>
      <protection hidden="1"/>
    </xf>
    <xf numFmtId="1" fontId="63" fillId="0" borderId="0" xfId="0" applyNumberFormat="1" applyFont="1" applyAlignment="1" applyProtection="1">
      <alignment/>
      <protection hidden="1"/>
    </xf>
    <xf numFmtId="1" fontId="64" fillId="0" borderId="0" xfId="0" applyNumberFormat="1" applyFont="1" applyAlignment="1" applyProtection="1">
      <alignment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1"/>
  <sheetViews>
    <sheetView showGridLines="0" tabSelected="1" zoomScale="110" zoomScaleNormal="110" zoomScalePageLayoutView="0" workbookViewId="0" topLeftCell="A1">
      <pane ySplit="14" topLeftCell="A15" activePane="bottomLeft" state="frozen"/>
      <selection pane="topLeft" activeCell="A1" sqref="A1"/>
      <selection pane="bottomLeft" activeCell="G3" sqref="G3:L3"/>
    </sheetView>
  </sheetViews>
  <sheetFormatPr defaultColWidth="11.421875" defaultRowHeight="12.75" customHeight="1" outlineLevelRow="1" outlineLevelCol="2"/>
  <cols>
    <col min="1" max="1" width="3.8515625" style="10" customWidth="1"/>
    <col min="2" max="2" width="12.7109375" style="2" hidden="1" customWidth="1" outlineLevel="1"/>
    <col min="3" max="3" width="6.7109375" style="3" hidden="1" customWidth="1" outlineLevel="1"/>
    <col min="4" max="4" width="3.7109375" style="4" customWidth="1" collapsed="1"/>
    <col min="5" max="8" width="4.421875" style="4" customWidth="1"/>
    <col min="9" max="9" width="6.7109375" style="5" hidden="1" customWidth="1" outlineLevel="1"/>
    <col min="10" max="10" width="6.421875" style="5" hidden="1" customWidth="1" outlineLevel="1"/>
    <col min="11" max="11" width="11.00390625" style="5" hidden="1" customWidth="1" outlineLevel="1"/>
    <col min="12" max="12" width="4.421875" style="4" customWidth="1" collapsed="1"/>
    <col min="13" max="13" width="4.421875" style="4" customWidth="1"/>
    <col min="14" max="14" width="7.421875" style="5" hidden="1" customWidth="1" outlineLevel="1"/>
    <col min="15" max="15" width="4.421875" style="4" customWidth="1" collapsed="1"/>
    <col min="16" max="16" width="4.421875" style="4" customWidth="1"/>
    <col min="17" max="17" width="7.421875" style="5" hidden="1" customWidth="1" outlineLevel="2"/>
    <col min="18" max="18" width="12.421875" style="5" hidden="1" customWidth="1" outlineLevel="2"/>
    <col min="19" max="19" width="5.7109375" style="4" customWidth="1" collapsed="1"/>
    <col min="20" max="20" width="5.7109375" style="4" customWidth="1"/>
    <col min="21" max="21" width="12.8515625" style="5" hidden="1" customWidth="1" outlineLevel="1"/>
    <col min="22" max="22" width="6.7109375" style="5" hidden="1" customWidth="1" outlineLevel="1"/>
    <col min="23" max="23" width="2.57421875" style="4" customWidth="1" collapsed="1"/>
    <col min="24" max="24" width="4.7109375" style="4" customWidth="1"/>
    <col min="25" max="25" width="5.7109375" style="4" customWidth="1"/>
    <col min="26" max="26" width="4.140625" style="4" customWidth="1"/>
    <col min="27" max="27" width="7.8515625" style="209" hidden="1" customWidth="1" outlineLevel="1"/>
    <col min="28" max="28" width="7.7109375" style="209" hidden="1" customWidth="1" outlineLevel="1"/>
    <col min="29" max="29" width="8.00390625" style="209" hidden="1" customWidth="1" outlineLevel="1"/>
    <col min="30" max="30" width="3.8515625" style="209" hidden="1" customWidth="1" outlineLevel="1"/>
    <col min="31" max="31" width="5.28125" style="209" hidden="1" customWidth="1" outlineLevel="1"/>
    <col min="32" max="32" width="3.7109375" style="4" customWidth="1" collapsed="1"/>
    <col min="33" max="33" width="3.8515625" style="4" customWidth="1"/>
    <col min="34" max="34" width="11.7109375" style="4" customWidth="1"/>
    <col min="35" max="35" width="6.7109375" style="234" customWidth="1"/>
    <col min="36" max="36" width="3.8515625" style="6" hidden="1" customWidth="1" outlineLevel="1"/>
    <col min="37" max="37" width="9.28125" style="6" hidden="1" customWidth="1" outlineLevel="1"/>
    <col min="38" max="38" width="12.7109375" style="6" hidden="1" customWidth="1" outlineLevel="1"/>
    <col min="39" max="39" width="12.8515625" style="7" hidden="1" customWidth="1" outlineLevel="1"/>
    <col min="40" max="40" width="6.8515625" style="8" hidden="1" customWidth="1" outlineLevel="1"/>
    <col min="41" max="41" width="13.00390625" style="9" hidden="1" customWidth="1" outlineLevel="1"/>
    <col min="42" max="42" width="9.140625" style="6" hidden="1" customWidth="1" outlineLevel="1"/>
    <col min="43" max="43" width="13.140625" style="6" hidden="1" customWidth="1" outlineLevel="1"/>
    <col min="44" max="45" width="11.421875" style="8" hidden="1" customWidth="1" outlineLevel="1"/>
    <col min="46" max="46" width="11.421875" style="4" customWidth="1" collapsed="1"/>
    <col min="47" max="16384" width="11.421875" style="4" customWidth="1"/>
  </cols>
  <sheetData>
    <row r="1" ht="15">
      <c r="A1" s="1" t="s">
        <v>55</v>
      </c>
    </row>
    <row r="2" ht="6" customHeight="1">
      <c r="D2" s="11"/>
    </row>
    <row r="3" spans="1:45" s="15" customFormat="1" ht="14.25" customHeight="1">
      <c r="A3" s="12"/>
      <c r="B3" s="13"/>
      <c r="C3" s="14"/>
      <c r="F3" s="16" t="s">
        <v>0</v>
      </c>
      <c r="G3" s="265" t="s">
        <v>26</v>
      </c>
      <c r="H3" s="266"/>
      <c r="I3" s="266"/>
      <c r="J3" s="266"/>
      <c r="K3" s="266"/>
      <c r="L3" s="267"/>
      <c r="M3" s="265">
        <v>2014</v>
      </c>
      <c r="N3" s="266"/>
      <c r="O3" s="267"/>
      <c r="P3" s="4"/>
      <c r="Q3" s="5"/>
      <c r="R3" s="5"/>
      <c r="U3" s="17"/>
      <c r="V3" s="17"/>
      <c r="W3" s="18" t="s">
        <v>37</v>
      </c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61" t="str">
        <f>IF(X3=0," &lt;--  Name, Vorname"," ")</f>
        <v> &lt;--  Name, Vorname</v>
      </c>
      <c r="AJ3" s="19"/>
      <c r="AK3" s="19"/>
      <c r="AL3" s="19"/>
      <c r="AM3" s="20"/>
      <c r="AN3" s="21"/>
      <c r="AO3" s="22"/>
      <c r="AP3" s="19"/>
      <c r="AQ3" s="19"/>
      <c r="AR3" s="21"/>
      <c r="AS3" s="21"/>
    </row>
    <row r="4" spans="2:42" ht="12.75">
      <c r="B4" s="2" t="s">
        <v>1</v>
      </c>
      <c r="G4" s="278" t="s">
        <v>2</v>
      </c>
      <c r="H4" s="278"/>
      <c r="I4" s="278"/>
      <c r="J4" s="278"/>
      <c r="K4" s="278"/>
      <c r="L4" s="278"/>
      <c r="M4" s="23" t="s">
        <v>3</v>
      </c>
      <c r="P4" s="57"/>
      <c r="U4" s="17"/>
      <c r="V4" s="17"/>
      <c r="W4" s="11"/>
      <c r="X4" s="11"/>
      <c r="Y4" s="11"/>
      <c r="Z4" s="24"/>
      <c r="AA4" s="210"/>
      <c r="AB4" s="210"/>
      <c r="AC4" s="210"/>
      <c r="AD4" s="210"/>
      <c r="AE4" s="210"/>
      <c r="AF4" s="24"/>
      <c r="AH4" s="25"/>
      <c r="AI4" s="260" t="str">
        <f>IF(OR(G3=0,M3=0)," &lt;--  Monat / Jahr"," ")</f>
        <v> </v>
      </c>
      <c r="AJ4" s="26"/>
      <c r="AK4" s="27"/>
      <c r="AL4" s="8"/>
      <c r="AM4" s="28"/>
      <c r="AN4" s="6"/>
      <c r="AP4" s="8"/>
    </row>
    <row r="5" spans="2:42" ht="14.25">
      <c r="B5" s="29" t="s">
        <v>40</v>
      </c>
      <c r="C5" s="30">
        <f>LOOKUP(G3,Monatslänge)</f>
        <v>31</v>
      </c>
      <c r="G5" s="31"/>
      <c r="H5" s="32"/>
      <c r="I5" s="33"/>
      <c r="J5" s="33"/>
      <c r="K5" s="33"/>
      <c r="S5" s="32"/>
      <c r="T5" s="23"/>
      <c r="U5" s="17"/>
      <c r="V5" s="17"/>
      <c r="W5" s="18" t="s">
        <v>38</v>
      </c>
      <c r="X5" s="202"/>
      <c r="Y5" s="34" t="s">
        <v>11</v>
      </c>
      <c r="Z5" s="202"/>
      <c r="AA5" s="211"/>
      <c r="AB5" s="211"/>
      <c r="AC5" s="211"/>
      <c r="AD5" s="211"/>
      <c r="AE5" s="211"/>
      <c r="AF5" s="34" t="s">
        <v>12</v>
      </c>
      <c r="AI5" s="262" t="str">
        <f>IF(AND(X5=0,Z5=0)," &lt;--  vertragliche Wochenarbeitszeit"," ")</f>
        <v> &lt;--  vertragliche Wochenarbeitszeit</v>
      </c>
      <c r="AJ5" s="26"/>
      <c r="AK5" s="27"/>
      <c r="AL5" s="8"/>
      <c r="AM5" s="28"/>
      <c r="AN5" s="6"/>
      <c r="AP5" s="8"/>
    </row>
    <row r="6" spans="7:42" ht="7.5" customHeight="1">
      <c r="G6" s="31"/>
      <c r="H6" s="32"/>
      <c r="I6" s="33"/>
      <c r="J6" s="33"/>
      <c r="K6" s="33"/>
      <c r="L6" s="31"/>
      <c r="M6" s="32"/>
      <c r="N6" s="33"/>
      <c r="O6" s="31"/>
      <c r="P6" s="32"/>
      <c r="Q6" s="33"/>
      <c r="R6" s="33"/>
      <c r="S6" s="32"/>
      <c r="T6" s="23"/>
      <c r="U6" s="17"/>
      <c r="V6" s="17"/>
      <c r="W6" s="11"/>
      <c r="X6" s="11"/>
      <c r="Y6" s="11"/>
      <c r="Z6" s="24"/>
      <c r="AA6" s="211"/>
      <c r="AB6" s="211"/>
      <c r="AC6" s="211"/>
      <c r="AD6" s="211"/>
      <c r="AE6" s="211"/>
      <c r="AF6" s="24"/>
      <c r="AG6" s="35"/>
      <c r="AH6" s="25"/>
      <c r="AI6" s="235"/>
      <c r="AJ6" s="26"/>
      <c r="AK6" s="27"/>
      <c r="AL6" s="8"/>
      <c r="AM6" s="28"/>
      <c r="AN6" s="6"/>
      <c r="AP6" s="8"/>
    </row>
    <row r="7" spans="1:45" s="10" customFormat="1" ht="3.75" customHeight="1">
      <c r="A7" s="36"/>
      <c r="B7" s="37" t="s">
        <v>4</v>
      </c>
      <c r="C7" s="38">
        <f>LOOKUP(G3,Monatsname)</f>
        <v>12</v>
      </c>
      <c r="D7" s="39"/>
      <c r="E7" s="36"/>
      <c r="F7" s="39"/>
      <c r="G7" s="39"/>
      <c r="H7" s="39"/>
      <c r="I7" s="40"/>
      <c r="J7" s="40"/>
      <c r="K7" s="40"/>
      <c r="L7" s="39"/>
      <c r="M7" s="39"/>
      <c r="N7" s="40"/>
      <c r="O7" s="39"/>
      <c r="P7" s="39"/>
      <c r="Q7" s="40"/>
      <c r="R7" s="40"/>
      <c r="S7" s="41"/>
      <c r="T7" s="42"/>
      <c r="U7" s="17"/>
      <c r="V7" s="17"/>
      <c r="W7" s="43"/>
      <c r="X7" s="43"/>
      <c r="Y7" s="43"/>
      <c r="Z7" s="43"/>
      <c r="AA7" s="212"/>
      <c r="AB7" s="212"/>
      <c r="AC7" s="212"/>
      <c r="AD7" s="212"/>
      <c r="AE7" s="212"/>
      <c r="AF7" s="43"/>
      <c r="AG7" s="45"/>
      <c r="AH7" s="45"/>
      <c r="AI7" s="236"/>
      <c r="AJ7" s="26"/>
      <c r="AK7" s="26"/>
      <c r="AL7" s="27"/>
      <c r="AM7" s="46"/>
      <c r="AN7" s="8"/>
      <c r="AO7" s="47"/>
      <c r="AP7" s="48"/>
      <c r="AQ7" s="48"/>
      <c r="AR7" s="49"/>
      <c r="AS7" s="49"/>
    </row>
    <row r="8" spans="1:45" s="10" customFormat="1" ht="15" customHeight="1">
      <c r="A8" s="50" t="s">
        <v>48</v>
      </c>
      <c r="B8" s="44" t="s">
        <v>5</v>
      </c>
      <c r="C8" s="51"/>
      <c r="D8" s="31"/>
      <c r="E8" s="50" t="s">
        <v>47</v>
      </c>
      <c r="F8" s="52"/>
      <c r="G8" s="31"/>
      <c r="H8" s="31"/>
      <c r="I8" s="53"/>
      <c r="J8" s="53"/>
      <c r="K8" s="53"/>
      <c r="L8" s="31"/>
      <c r="M8" s="31"/>
      <c r="N8" s="53"/>
      <c r="O8" s="31"/>
      <c r="P8" s="31"/>
      <c r="Q8" s="53"/>
      <c r="R8" s="53"/>
      <c r="S8" s="272" t="s">
        <v>58</v>
      </c>
      <c r="T8" s="273"/>
      <c r="U8" s="17"/>
      <c r="V8" s="17"/>
      <c r="X8" s="257" t="s">
        <v>73</v>
      </c>
      <c r="Y8" s="54"/>
      <c r="Z8" s="55"/>
      <c r="AA8" s="212"/>
      <c r="AB8" s="212"/>
      <c r="AC8" s="212"/>
      <c r="AD8" s="212"/>
      <c r="AE8" s="212"/>
      <c r="AF8" s="55"/>
      <c r="AG8" s="54"/>
      <c r="AH8" s="55"/>
      <c r="AJ8" s="26"/>
      <c r="AK8" s="26"/>
      <c r="AL8" s="27"/>
      <c r="AM8" s="46"/>
      <c r="AN8" s="49"/>
      <c r="AO8" s="47"/>
      <c r="AP8" s="48"/>
      <c r="AQ8" s="48"/>
      <c r="AR8" s="49"/>
      <c r="AS8" s="49"/>
    </row>
    <row r="9" spans="1:45" s="10" customFormat="1" ht="12.75" customHeight="1" hidden="1" outlineLevel="1">
      <c r="A9" s="56"/>
      <c r="B9" s="29" t="s">
        <v>7</v>
      </c>
      <c r="C9" s="38">
        <f>LOOKUP(C7,Monat)</f>
        <v>41974</v>
      </c>
      <c r="D9" s="57"/>
      <c r="E9" s="56"/>
      <c r="F9" s="58"/>
      <c r="G9" s="57"/>
      <c r="H9" s="57"/>
      <c r="I9" s="53"/>
      <c r="J9" s="53"/>
      <c r="K9" s="53"/>
      <c r="L9" s="57"/>
      <c r="M9" s="57"/>
      <c r="N9" s="53"/>
      <c r="O9" s="57"/>
      <c r="P9" s="57"/>
      <c r="Q9" s="53"/>
      <c r="R9" s="53"/>
      <c r="S9" s="272"/>
      <c r="T9" s="273"/>
      <c r="U9" s="17"/>
      <c r="V9" s="17"/>
      <c r="W9" s="59"/>
      <c r="X9" s="54"/>
      <c r="Y9" s="54"/>
      <c r="Z9" s="55"/>
      <c r="AA9" s="212"/>
      <c r="AB9" s="212"/>
      <c r="AC9" s="212"/>
      <c r="AD9" s="212"/>
      <c r="AE9" s="212"/>
      <c r="AF9" s="55"/>
      <c r="AG9" s="54"/>
      <c r="AH9" s="55"/>
      <c r="AI9" s="237"/>
      <c r="AJ9" s="26"/>
      <c r="AK9" s="26"/>
      <c r="AL9" s="27"/>
      <c r="AM9" s="46"/>
      <c r="AN9" s="49"/>
      <c r="AO9" s="47"/>
      <c r="AP9" s="48"/>
      <c r="AQ9" s="48"/>
      <c r="AR9" s="49"/>
      <c r="AS9" s="49"/>
    </row>
    <row r="10" spans="1:45" s="10" customFormat="1" ht="25.5" customHeight="1" collapsed="1" thickBot="1">
      <c r="A10" s="56"/>
      <c r="B10" s="60" t="s">
        <v>8</v>
      </c>
      <c r="C10" s="61">
        <f>LOOKUP(C9,Wochentag)</f>
        <v>2</v>
      </c>
      <c r="D10" s="57"/>
      <c r="E10" s="279" t="s">
        <v>63</v>
      </c>
      <c r="F10" s="280"/>
      <c r="G10" s="279" t="s">
        <v>64</v>
      </c>
      <c r="H10" s="287"/>
      <c r="I10" s="53"/>
      <c r="J10" s="53"/>
      <c r="K10" s="53"/>
      <c r="L10" s="285" t="s">
        <v>72</v>
      </c>
      <c r="M10" s="286"/>
      <c r="N10" s="53"/>
      <c r="O10" s="285" t="s">
        <v>44</v>
      </c>
      <c r="P10" s="286"/>
      <c r="Q10" s="53"/>
      <c r="R10" s="3" t="s">
        <v>45</v>
      </c>
      <c r="S10" s="272"/>
      <c r="T10" s="273"/>
      <c r="U10" s="17"/>
      <c r="V10" s="17"/>
      <c r="W10" s="24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62" t="str">
        <f>IF(X10=0," &lt;--  Anstellungsträger"," ")</f>
        <v> &lt;--  Anstellungsträger</v>
      </c>
      <c r="AJ10" s="26"/>
      <c r="AK10" s="26"/>
      <c r="AL10" s="27"/>
      <c r="AM10" s="46"/>
      <c r="AN10" s="49"/>
      <c r="AO10" s="47"/>
      <c r="AP10" s="48"/>
      <c r="AQ10" s="48"/>
      <c r="AR10" s="49"/>
      <c r="AS10" s="49"/>
    </row>
    <row r="11" spans="1:45" s="70" customFormat="1" ht="13.5" customHeight="1" hidden="1" outlineLevel="1">
      <c r="A11" s="62"/>
      <c r="B11" s="63">
        <f>IF(C10=7,1,0)</f>
        <v>0</v>
      </c>
      <c r="C11" s="63">
        <f>B11</f>
        <v>0</v>
      </c>
      <c r="D11" s="53"/>
      <c r="E11" s="64"/>
      <c r="F11" s="65"/>
      <c r="G11" s="64"/>
      <c r="H11" s="66"/>
      <c r="I11" s="53"/>
      <c r="J11" s="53"/>
      <c r="K11" s="53"/>
      <c r="L11" s="249"/>
      <c r="M11" s="250"/>
      <c r="N11" s="53"/>
      <c r="O11" s="285"/>
      <c r="P11" s="286"/>
      <c r="Q11" s="53"/>
      <c r="R11" s="53"/>
      <c r="S11" s="67"/>
      <c r="T11" s="68"/>
      <c r="U11" s="17"/>
      <c r="V11" s="17"/>
      <c r="W11" s="69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36"/>
      <c r="AJ11" s="26"/>
      <c r="AK11" s="26"/>
      <c r="AL11" s="27"/>
      <c r="AM11" s="46"/>
      <c r="AN11" s="49"/>
      <c r="AO11" s="47"/>
      <c r="AP11" s="48"/>
      <c r="AQ11" s="48"/>
      <c r="AR11" s="49"/>
      <c r="AS11" s="49"/>
    </row>
    <row r="12" spans="1:45" s="70" customFormat="1" ht="13.5" customHeight="1" hidden="1" outlineLevel="1">
      <c r="A12" s="62"/>
      <c r="B12" s="63">
        <f>IF(C10=1,1,0)</f>
        <v>0</v>
      </c>
      <c r="C12" s="63">
        <f>IF(AND(B12=0,C11=0),0,C11+1)</f>
        <v>0</v>
      </c>
      <c r="D12" s="53"/>
      <c r="E12" s="64"/>
      <c r="F12" s="65"/>
      <c r="G12" s="64"/>
      <c r="H12" s="66"/>
      <c r="I12" s="53"/>
      <c r="J12" s="53"/>
      <c r="K12" s="53"/>
      <c r="L12" s="249"/>
      <c r="M12" s="250"/>
      <c r="N12" s="53"/>
      <c r="O12" s="285"/>
      <c r="P12" s="286"/>
      <c r="Q12" s="53"/>
      <c r="R12" s="53"/>
      <c r="S12" s="67"/>
      <c r="T12" s="68"/>
      <c r="U12" s="17"/>
      <c r="V12" s="17"/>
      <c r="W12" s="69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36"/>
      <c r="AJ12" s="26"/>
      <c r="AK12" s="26"/>
      <c r="AL12" s="27"/>
      <c r="AM12" s="46"/>
      <c r="AN12" s="49"/>
      <c r="AO12" s="47"/>
      <c r="AP12" s="48"/>
      <c r="AQ12" s="48"/>
      <c r="AR12" s="49"/>
      <c r="AS12" s="49"/>
    </row>
    <row r="13" spans="1:45" s="57" customFormat="1" ht="12.75" customHeight="1" hidden="1" outlineLevel="1" collapsed="1">
      <c r="A13" s="56"/>
      <c r="B13" s="71"/>
      <c r="C13" s="71"/>
      <c r="E13" s="64"/>
      <c r="F13" s="65"/>
      <c r="G13" s="64"/>
      <c r="H13" s="66"/>
      <c r="I13" s="72" t="s">
        <v>9</v>
      </c>
      <c r="J13" s="72" t="s">
        <v>10</v>
      </c>
      <c r="K13" s="38" t="s">
        <v>43</v>
      </c>
      <c r="L13" s="249"/>
      <c r="M13" s="250"/>
      <c r="N13" s="38" t="s">
        <v>41</v>
      </c>
      <c r="O13" s="285"/>
      <c r="P13" s="286"/>
      <c r="Q13" s="72" t="s">
        <v>46</v>
      </c>
      <c r="R13" s="38" t="s">
        <v>6</v>
      </c>
      <c r="S13" s="50"/>
      <c r="T13" s="73"/>
      <c r="U13" s="17"/>
      <c r="V13" s="17"/>
      <c r="W13" s="74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36"/>
      <c r="AJ13" s="26"/>
      <c r="AK13" s="26"/>
      <c r="AL13" s="27"/>
      <c r="AM13" s="46"/>
      <c r="AN13" s="49"/>
      <c r="AO13" s="76"/>
      <c r="AP13" s="77"/>
      <c r="AQ13" s="77"/>
      <c r="AR13" s="78"/>
      <c r="AS13" s="78"/>
    </row>
    <row r="14" spans="1:45" s="12" customFormat="1" ht="12.75" customHeight="1" collapsed="1">
      <c r="A14" s="79"/>
      <c r="B14" s="71"/>
      <c r="C14" s="71"/>
      <c r="D14" s="80"/>
      <c r="E14" s="81" t="s">
        <v>11</v>
      </c>
      <c r="F14" s="82" t="s">
        <v>12</v>
      </c>
      <c r="G14" s="81" t="s">
        <v>11</v>
      </c>
      <c r="H14" s="82" t="s">
        <v>12</v>
      </c>
      <c r="I14" s="83" t="s">
        <v>42</v>
      </c>
      <c r="J14" s="83" t="s">
        <v>42</v>
      </c>
      <c r="K14" s="83" t="s">
        <v>42</v>
      </c>
      <c r="L14" s="81" t="s">
        <v>71</v>
      </c>
      <c r="M14" s="82" t="s">
        <v>12</v>
      </c>
      <c r="N14" s="83" t="s">
        <v>42</v>
      </c>
      <c r="O14" s="81" t="s">
        <v>11</v>
      </c>
      <c r="P14" s="82" t="s">
        <v>12</v>
      </c>
      <c r="Q14" s="83" t="s">
        <v>42</v>
      </c>
      <c r="R14" s="83" t="s">
        <v>42</v>
      </c>
      <c r="S14" s="81" t="s">
        <v>11</v>
      </c>
      <c r="T14" s="84" t="s">
        <v>12</v>
      </c>
      <c r="U14" s="17"/>
      <c r="V14" s="17"/>
      <c r="W14" s="258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38"/>
      <c r="AJ14" s="26"/>
      <c r="AK14" s="85" t="s">
        <v>39</v>
      </c>
      <c r="AL14" s="27"/>
      <c r="AM14" s="46"/>
      <c r="AN14" s="78"/>
      <c r="AO14" s="86"/>
      <c r="AP14" s="87"/>
      <c r="AQ14" s="87"/>
      <c r="AR14" s="88"/>
      <c r="AS14" s="88"/>
    </row>
    <row r="15" spans="1:41" ht="12.75" customHeight="1">
      <c r="A15" s="89" t="str">
        <f>IF(D15=" "," ","Mo")</f>
        <v>Mo</v>
      </c>
      <c r="B15" s="90">
        <f>IF(C10=2,1,0)</f>
        <v>1</v>
      </c>
      <c r="C15" s="90">
        <f>IF(B15=1,1,0)</f>
        <v>1</v>
      </c>
      <c r="D15" s="91">
        <f>IF($G$3=0," ",IF(C15=1,C15," "))</f>
        <v>1</v>
      </c>
      <c r="E15" s="201"/>
      <c r="F15" s="203"/>
      <c r="G15" s="201"/>
      <c r="H15" s="203"/>
      <c r="I15" s="263">
        <f aca="true" t="shared" si="0" ref="I15:I21">(E15*60)+F15</f>
        <v>0</v>
      </c>
      <c r="J15" s="263">
        <f aca="true" t="shared" si="1" ref="J15:J21">(G15*60)+H15</f>
        <v>0</v>
      </c>
      <c r="K15" s="263">
        <f aca="true" t="shared" si="2" ref="K15:K21">J15-I15</f>
        <v>0</v>
      </c>
      <c r="L15" s="206"/>
      <c r="M15" s="203"/>
      <c r="N15" s="263">
        <f aca="true" t="shared" si="3" ref="N15:N21">IF(OR(L15="U",L15="K"),0,(L15*60)+M15)</f>
        <v>0</v>
      </c>
      <c r="O15" s="201"/>
      <c r="P15" s="203"/>
      <c r="Q15" s="92">
        <f aca="true" t="shared" si="4" ref="Q15:Q21">(O15*60)+P15</f>
        <v>0</v>
      </c>
      <c r="R15" s="92">
        <f aca="true" t="shared" si="5" ref="R15:R21">K15-N15-Q15</f>
        <v>0</v>
      </c>
      <c r="S15" s="251" t="str">
        <f aca="true" t="shared" si="6" ref="S15:S21">IF(E15=0," ",INT(R15/60))</f>
        <v> </v>
      </c>
      <c r="T15" s="252" t="str">
        <f aca="true" t="shared" si="7" ref="T15:T21">IF(E15=0," ",MOD(R15,60))</f>
        <v> </v>
      </c>
      <c r="U15" s="17"/>
      <c r="V15" s="17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39"/>
      <c r="AJ15" s="26"/>
      <c r="AK15" s="94">
        <f>X5+(ROUND(Z5/60,2))</f>
        <v>0</v>
      </c>
      <c r="AL15" s="94">
        <f>ROUND((AK15*100/38.5),2)</f>
        <v>0</v>
      </c>
      <c r="AM15" s="95" t="s">
        <v>15</v>
      </c>
      <c r="AN15" s="21">
        <f>AL22</f>
        <v>0</v>
      </c>
      <c r="AO15" s="22">
        <f>AM22</f>
        <v>0</v>
      </c>
    </row>
    <row r="16" spans="1:41" ht="12.75" customHeight="1">
      <c r="A16" s="89" t="str">
        <f>IF(D16=" "," ","Di")</f>
        <v>Di</v>
      </c>
      <c r="B16" s="90">
        <f>IF(B15=1,1,IF(C10=3,1,0))</f>
        <v>1</v>
      </c>
      <c r="C16" s="90">
        <f>IF(B15&gt;=1,C15+1,IF(AND(B16=1,C10=3),C15+1,0))</f>
        <v>2</v>
      </c>
      <c r="D16" s="91">
        <f aca="true" t="shared" si="8" ref="D16:D21">IF($G$3=0," ",IF(B16=1,C16," "))</f>
        <v>2</v>
      </c>
      <c r="E16" s="201"/>
      <c r="F16" s="203"/>
      <c r="G16" s="201"/>
      <c r="H16" s="203"/>
      <c r="I16" s="263">
        <f t="shared" si="0"/>
        <v>0</v>
      </c>
      <c r="J16" s="263">
        <f t="shared" si="1"/>
        <v>0</v>
      </c>
      <c r="K16" s="263">
        <f t="shared" si="2"/>
        <v>0</v>
      </c>
      <c r="L16" s="206"/>
      <c r="M16" s="203"/>
      <c r="N16" s="263">
        <f t="shared" si="3"/>
        <v>0</v>
      </c>
      <c r="O16" s="201"/>
      <c r="P16" s="203"/>
      <c r="Q16" s="92">
        <f t="shared" si="4"/>
        <v>0</v>
      </c>
      <c r="R16" s="92">
        <f t="shared" si="5"/>
        <v>0</v>
      </c>
      <c r="S16" s="251" t="str">
        <f t="shared" si="6"/>
        <v> </v>
      </c>
      <c r="T16" s="252" t="str">
        <f t="shared" si="7"/>
        <v> </v>
      </c>
      <c r="U16" s="17"/>
      <c r="V16" s="17"/>
      <c r="W16" s="227" t="s">
        <v>65</v>
      </c>
      <c r="X16" s="275" t="s">
        <v>74</v>
      </c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39"/>
      <c r="AJ16" s="26"/>
      <c r="AK16" s="26"/>
      <c r="AL16" s="96" t="s">
        <v>16</v>
      </c>
      <c r="AM16" s="97" t="s">
        <v>17</v>
      </c>
      <c r="AN16" s="21">
        <f>AL22</f>
        <v>0</v>
      </c>
      <c r="AO16" s="22">
        <f>AM22</f>
        <v>0</v>
      </c>
    </row>
    <row r="17" spans="1:41" ht="12.75" customHeight="1">
      <c r="A17" s="89" t="str">
        <f>IF(D17=" "," ","Mi")</f>
        <v>Mi</v>
      </c>
      <c r="B17" s="90">
        <f>IF(B16=1,1,IF(C10=4,1,0))</f>
        <v>1</v>
      </c>
      <c r="C17" s="90">
        <f>IF(B16&gt;=1,C16+1,IF(AND(B17=1,C10=4),C16+1,0))</f>
        <v>3</v>
      </c>
      <c r="D17" s="91">
        <f t="shared" si="8"/>
        <v>3</v>
      </c>
      <c r="E17" s="201"/>
      <c r="F17" s="203"/>
      <c r="G17" s="201"/>
      <c r="H17" s="203"/>
      <c r="I17" s="263">
        <f>(E17*60)+F17</f>
        <v>0</v>
      </c>
      <c r="J17" s="263">
        <f>(G17*60)+H17</f>
        <v>0</v>
      </c>
      <c r="K17" s="263">
        <f>J17-I17</f>
        <v>0</v>
      </c>
      <c r="L17" s="206"/>
      <c r="M17" s="203"/>
      <c r="N17" s="263">
        <f t="shared" si="3"/>
        <v>0</v>
      </c>
      <c r="O17" s="201"/>
      <c r="P17" s="203"/>
      <c r="Q17" s="92">
        <f t="shared" si="4"/>
        <v>0</v>
      </c>
      <c r="R17" s="92">
        <f t="shared" si="5"/>
        <v>0</v>
      </c>
      <c r="S17" s="251" t="str">
        <f t="shared" si="6"/>
        <v> </v>
      </c>
      <c r="T17" s="252" t="str">
        <f t="shared" si="7"/>
        <v> </v>
      </c>
      <c r="U17" s="17"/>
      <c r="V17" s="17"/>
      <c r="W17" s="93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39"/>
      <c r="AJ17" s="26"/>
      <c r="AK17" s="26" t="s">
        <v>18</v>
      </c>
      <c r="AL17" s="98">
        <v>0.32083333333333336</v>
      </c>
      <c r="AM17" s="99">
        <v>462</v>
      </c>
      <c r="AN17" s="21">
        <f>AL22</f>
        <v>0</v>
      </c>
      <c r="AO17" s="22">
        <f>AM22</f>
        <v>0</v>
      </c>
    </row>
    <row r="18" spans="1:41" ht="12.75" customHeight="1">
      <c r="A18" s="89" t="str">
        <f>IF(D18=" "," ","Do")</f>
        <v>Do</v>
      </c>
      <c r="B18" s="90">
        <f>IF(B17=1,1,IF(C10=5,1,0))</f>
        <v>1</v>
      </c>
      <c r="C18" s="90">
        <f>IF(B17&gt;=1,C17+1,IF(AND(B18=1,C10=5),C17+1,0))</f>
        <v>4</v>
      </c>
      <c r="D18" s="91">
        <f t="shared" si="8"/>
        <v>4</v>
      </c>
      <c r="E18" s="201"/>
      <c r="F18" s="203"/>
      <c r="G18" s="201"/>
      <c r="H18" s="203"/>
      <c r="I18" s="263">
        <f>(E18*60)+F18</f>
        <v>0</v>
      </c>
      <c r="J18" s="263">
        <f>(G18*60)+H18</f>
        <v>0</v>
      </c>
      <c r="K18" s="263">
        <f>J18-I18</f>
        <v>0</v>
      </c>
      <c r="L18" s="206"/>
      <c r="M18" s="203"/>
      <c r="N18" s="263">
        <f t="shared" si="3"/>
        <v>0</v>
      </c>
      <c r="O18" s="201"/>
      <c r="P18" s="203"/>
      <c r="Q18" s="92">
        <f t="shared" si="4"/>
        <v>0</v>
      </c>
      <c r="R18" s="92">
        <f t="shared" si="5"/>
        <v>0</v>
      </c>
      <c r="S18" s="251" t="str">
        <f t="shared" si="6"/>
        <v> </v>
      </c>
      <c r="T18" s="252" t="str">
        <f t="shared" si="7"/>
        <v> </v>
      </c>
      <c r="U18" s="17"/>
      <c r="V18" s="17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J18" s="26"/>
      <c r="AK18" s="26"/>
      <c r="AL18" s="98"/>
      <c r="AM18" s="99"/>
      <c r="AN18" s="21">
        <f>AL22</f>
        <v>0</v>
      </c>
      <c r="AO18" s="22">
        <f>AM22</f>
        <v>0</v>
      </c>
    </row>
    <row r="19" spans="1:41" ht="12.75" customHeight="1" collapsed="1">
      <c r="A19" s="89" t="str">
        <f>IF(D19=" "," ","Fr")</f>
        <v>Fr</v>
      </c>
      <c r="B19" s="90">
        <f>IF(B18=1,1,IF(C10=6,1,0))</f>
        <v>1</v>
      </c>
      <c r="C19" s="90">
        <f>IF(B18&gt;=1,C18+1,IF(AND(B19=1,C10=6),C18+1,0))</f>
        <v>5</v>
      </c>
      <c r="D19" s="91">
        <f t="shared" si="8"/>
        <v>5</v>
      </c>
      <c r="E19" s="201"/>
      <c r="F19" s="203"/>
      <c r="G19" s="201"/>
      <c r="H19" s="203"/>
      <c r="I19" s="263">
        <f>(E19*60)+F19</f>
        <v>0</v>
      </c>
      <c r="J19" s="263">
        <f>(G19*60)+H19</f>
        <v>0</v>
      </c>
      <c r="K19" s="263">
        <f>J19-I19</f>
        <v>0</v>
      </c>
      <c r="L19" s="206"/>
      <c r="M19" s="203"/>
      <c r="N19" s="263">
        <f t="shared" si="3"/>
        <v>0</v>
      </c>
      <c r="O19" s="201"/>
      <c r="P19" s="203"/>
      <c r="Q19" s="92">
        <f t="shared" si="4"/>
        <v>0</v>
      </c>
      <c r="R19" s="92">
        <f t="shared" si="5"/>
        <v>0</v>
      </c>
      <c r="S19" s="251" t="str">
        <f t="shared" si="6"/>
        <v> </v>
      </c>
      <c r="T19" s="252" t="str">
        <f t="shared" si="7"/>
        <v> </v>
      </c>
      <c r="U19" s="17"/>
      <c r="V19" s="17"/>
      <c r="W19" s="93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J19" s="26"/>
      <c r="AK19" s="100" t="s">
        <v>49</v>
      </c>
      <c r="AL19" s="101"/>
      <c r="AN19" s="21">
        <f>AL22</f>
        <v>0</v>
      </c>
      <c r="AO19" s="22">
        <f>AM22</f>
        <v>0</v>
      </c>
    </row>
    <row r="20" spans="1:41" ht="12.75" customHeight="1">
      <c r="A20" s="89" t="str">
        <f>IF(D20=" "," ","Sa")</f>
        <v>Sa</v>
      </c>
      <c r="B20" s="90">
        <f>IF(B19=1,1,IF(C10=7,1,0))</f>
        <v>1</v>
      </c>
      <c r="C20" s="90">
        <f>IF(B19&gt;=1,C19+1,IF(AND(B20=1,C10=7),C19+1,0))</f>
        <v>6</v>
      </c>
      <c r="D20" s="91">
        <f t="shared" si="8"/>
        <v>6</v>
      </c>
      <c r="E20" s="201"/>
      <c r="F20" s="203"/>
      <c r="G20" s="201"/>
      <c r="H20" s="203"/>
      <c r="I20" s="263">
        <f>(E20*60)+F20</f>
        <v>0</v>
      </c>
      <c r="J20" s="263">
        <f>(G20*60)+H20</f>
        <v>0</v>
      </c>
      <c r="K20" s="263">
        <f>J20-I20</f>
        <v>0</v>
      </c>
      <c r="L20" s="206"/>
      <c r="M20" s="203"/>
      <c r="N20" s="263">
        <f t="shared" si="3"/>
        <v>0</v>
      </c>
      <c r="O20" s="201"/>
      <c r="P20" s="203"/>
      <c r="Q20" s="92">
        <f t="shared" si="4"/>
        <v>0</v>
      </c>
      <c r="R20" s="92">
        <f t="shared" si="5"/>
        <v>0</v>
      </c>
      <c r="S20" s="251" t="str">
        <f t="shared" si="6"/>
        <v> </v>
      </c>
      <c r="T20" s="252" t="str">
        <f t="shared" si="7"/>
        <v> </v>
      </c>
      <c r="U20" s="17"/>
      <c r="V20" s="17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J20" s="26"/>
      <c r="AK20" s="26"/>
      <c r="AL20" s="94">
        <f>ROUND(167.4*AL15/100,2)</f>
        <v>0</v>
      </c>
      <c r="AM20" s="99"/>
      <c r="AN20" s="21"/>
      <c r="AO20" s="22"/>
    </row>
    <row r="21" spans="1:41" ht="12.75" customHeight="1" thickBot="1">
      <c r="A21" s="89" t="str">
        <f>IF(D21=" "," ","So")</f>
        <v>So</v>
      </c>
      <c r="B21" s="90">
        <f>IF(B20=1,1,IF(C10=1,1,0))</f>
        <v>1</v>
      </c>
      <c r="C21" s="90">
        <f>IF(B20&gt;=1,C20+1,IF(AND(B21=1,C10=1),C20+1,0))</f>
        <v>7</v>
      </c>
      <c r="D21" s="91">
        <f t="shared" si="8"/>
        <v>7</v>
      </c>
      <c r="E21" s="201"/>
      <c r="F21" s="203"/>
      <c r="G21" s="201"/>
      <c r="H21" s="203"/>
      <c r="I21" s="263">
        <f t="shared" si="0"/>
        <v>0</v>
      </c>
      <c r="J21" s="263">
        <f t="shared" si="1"/>
        <v>0</v>
      </c>
      <c r="K21" s="263">
        <f t="shared" si="2"/>
        <v>0</v>
      </c>
      <c r="L21" s="206"/>
      <c r="M21" s="203"/>
      <c r="N21" s="263">
        <f t="shared" si="3"/>
        <v>0</v>
      </c>
      <c r="O21" s="201"/>
      <c r="P21" s="203"/>
      <c r="Q21" s="92">
        <f t="shared" si="4"/>
        <v>0</v>
      </c>
      <c r="R21" s="102">
        <f t="shared" si="5"/>
        <v>0</v>
      </c>
      <c r="S21" s="251" t="str">
        <f t="shared" si="6"/>
        <v> </v>
      </c>
      <c r="T21" s="252" t="str">
        <f t="shared" si="7"/>
        <v> </v>
      </c>
      <c r="U21" s="17"/>
      <c r="V21" s="17"/>
      <c r="W21" s="227" t="s">
        <v>67</v>
      </c>
      <c r="X21" s="264" t="s">
        <v>70</v>
      </c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39"/>
      <c r="AJ21" s="26"/>
      <c r="AK21" s="103"/>
      <c r="AL21" s="101"/>
      <c r="AM21" s="99"/>
      <c r="AN21" s="21"/>
      <c r="AO21" s="22"/>
    </row>
    <row r="22" spans="1:39" ht="12.75" customHeight="1" thickBot="1">
      <c r="A22" s="104"/>
      <c r="B22" s="105"/>
      <c r="C22" s="106"/>
      <c r="D22" s="107"/>
      <c r="E22" s="15"/>
      <c r="F22" s="15"/>
      <c r="G22" s="15"/>
      <c r="H22" s="15"/>
      <c r="I22" s="17"/>
      <c r="J22" s="17"/>
      <c r="K22" s="17"/>
      <c r="L22" s="15"/>
      <c r="M22" s="15"/>
      <c r="N22" s="17"/>
      <c r="O22" s="15"/>
      <c r="P22" s="15"/>
      <c r="Q22" s="108"/>
      <c r="R22" s="109">
        <f>SUM(R15:R21)</f>
        <v>0</v>
      </c>
      <c r="S22" s="251" t="str">
        <f>IF(R22=0," ",INT(R22/60))</f>
        <v> </v>
      </c>
      <c r="T22" s="252" t="str">
        <f>IF(R22=0," ",MOD(R22,60))</f>
        <v> </v>
      </c>
      <c r="U22" s="17"/>
      <c r="V22" s="17"/>
      <c r="W22" s="110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40" t="str">
        <f>IF(AA31=0," ",IF(AA49&gt;0,"  !! Achtung, die Höchstgrenze für die Übertragung von Mehrarbeitsstunden auf ein Arbeitszeitkonto ist überschritten !!"," "))</f>
        <v> </v>
      </c>
      <c r="AJ22" s="26"/>
      <c r="AK22" s="26"/>
      <c r="AL22" s="26">
        <f>INT(AM20/60)</f>
        <v>0</v>
      </c>
      <c r="AM22" s="99">
        <f>MOD(AM20,60)</f>
        <v>0</v>
      </c>
    </row>
    <row r="23" spans="1:39" ht="3.75" customHeight="1">
      <c r="A23" s="79"/>
      <c r="B23" s="105"/>
      <c r="C23" s="106"/>
      <c r="D23" s="107"/>
      <c r="E23" s="15"/>
      <c r="F23" s="15"/>
      <c r="G23" s="15"/>
      <c r="H23" s="15"/>
      <c r="I23" s="17"/>
      <c r="J23" s="17"/>
      <c r="K23" s="17"/>
      <c r="L23" s="15"/>
      <c r="M23" s="15"/>
      <c r="N23" s="17"/>
      <c r="O23" s="15"/>
      <c r="P23" s="15"/>
      <c r="Q23" s="108"/>
      <c r="R23" s="108"/>
      <c r="S23" s="253"/>
      <c r="T23" s="254"/>
      <c r="U23" s="17"/>
      <c r="V23" s="17"/>
      <c r="W23" s="110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39"/>
      <c r="AJ23" s="26"/>
      <c r="AK23" s="26"/>
      <c r="AL23" s="26"/>
      <c r="AM23" s="99"/>
    </row>
    <row r="24" spans="1:39" ht="12.75" customHeight="1">
      <c r="A24" s="89" t="str">
        <f>IF(D24=" "," ","Mo")</f>
        <v>Mo</v>
      </c>
      <c r="B24" s="90">
        <v>1</v>
      </c>
      <c r="C24" s="90">
        <f>C21+1</f>
        <v>8</v>
      </c>
      <c r="D24" s="91">
        <f aca="true" t="shared" si="9" ref="D24:D30">IF($G$3=0," ",C24)</f>
        <v>8</v>
      </c>
      <c r="E24" s="201"/>
      <c r="F24" s="203"/>
      <c r="G24" s="201"/>
      <c r="H24" s="203"/>
      <c r="I24" s="263">
        <f aca="true" t="shared" si="10" ref="I24:I30">(E24*60)+F24</f>
        <v>0</v>
      </c>
      <c r="J24" s="263">
        <f aca="true" t="shared" si="11" ref="J24:J30">(G24*60)+H24</f>
        <v>0</v>
      </c>
      <c r="K24" s="263">
        <f aca="true" t="shared" si="12" ref="K24:K30">J24-I24</f>
        <v>0</v>
      </c>
      <c r="L24" s="206"/>
      <c r="M24" s="203"/>
      <c r="N24" s="263">
        <f aca="true" t="shared" si="13" ref="N24:N30">IF(OR(L24="U",L24="K"),0,(L24*60)+M24)</f>
        <v>0</v>
      </c>
      <c r="O24" s="201"/>
      <c r="P24" s="203"/>
      <c r="Q24" s="92">
        <f aca="true" t="shared" si="14" ref="Q24:Q30">(O24*60)+P24</f>
        <v>0</v>
      </c>
      <c r="R24" s="92">
        <f aca="true" t="shared" si="15" ref="R24:R30">K24-N24-Q24</f>
        <v>0</v>
      </c>
      <c r="S24" s="251" t="str">
        <f aca="true" t="shared" si="16" ref="S24:S30">IF(E24=0," ",INT(R24/60))</f>
        <v> </v>
      </c>
      <c r="T24" s="252" t="str">
        <f aca="true" t="shared" si="17" ref="T24:T30">IF(E24=0," ",MOD(R24,60))</f>
        <v> </v>
      </c>
      <c r="U24" s="17"/>
      <c r="V24" s="17"/>
      <c r="W24" s="93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41" t="str">
        <f>IF(AA31=0," ",IF(AA49&gt;0,"  !! Erhöhte Personalausgaben !!"," "))</f>
        <v> </v>
      </c>
      <c r="AJ24" s="26"/>
      <c r="AK24" s="27"/>
      <c r="AL24" s="27"/>
      <c r="AM24" s="46"/>
    </row>
    <row r="25" spans="1:39" ht="12.75" customHeight="1">
      <c r="A25" s="89" t="str">
        <f>IF(D25=" "," ","Di")</f>
        <v>Di</v>
      </c>
      <c r="B25" s="90">
        <f aca="true" t="shared" si="18" ref="B25:B30">IF(B24=1,1,IF(C14=1,1,0))</f>
        <v>1</v>
      </c>
      <c r="C25" s="90">
        <f aca="true" t="shared" si="19" ref="C25:C30">C24+1</f>
        <v>9</v>
      </c>
      <c r="D25" s="91">
        <f t="shared" si="9"/>
        <v>9</v>
      </c>
      <c r="E25" s="201"/>
      <c r="F25" s="203"/>
      <c r="G25" s="201"/>
      <c r="H25" s="203"/>
      <c r="I25" s="263">
        <f t="shared" si="10"/>
        <v>0</v>
      </c>
      <c r="J25" s="263">
        <f t="shared" si="11"/>
        <v>0</v>
      </c>
      <c r="K25" s="263">
        <f t="shared" si="12"/>
        <v>0</v>
      </c>
      <c r="L25" s="206"/>
      <c r="M25" s="203"/>
      <c r="N25" s="263">
        <f t="shared" si="13"/>
        <v>0</v>
      </c>
      <c r="O25" s="201"/>
      <c r="P25" s="203"/>
      <c r="Q25" s="92">
        <f t="shared" si="14"/>
        <v>0</v>
      </c>
      <c r="R25" s="92">
        <f t="shared" si="15"/>
        <v>0</v>
      </c>
      <c r="S25" s="251" t="str">
        <f t="shared" si="16"/>
        <v> </v>
      </c>
      <c r="T25" s="252" t="str">
        <f t="shared" si="17"/>
        <v> </v>
      </c>
      <c r="U25" s="17"/>
      <c r="V25" s="17"/>
      <c r="W25" s="93"/>
      <c r="Y25" s="93"/>
      <c r="Z25" s="111"/>
      <c r="AA25" s="212"/>
      <c r="AB25" s="212"/>
      <c r="AC25" s="212"/>
      <c r="AD25" s="212"/>
      <c r="AE25" s="212"/>
      <c r="AF25" s="111"/>
      <c r="AG25" s="75"/>
      <c r="AH25" s="75"/>
      <c r="AJ25" s="26"/>
      <c r="AK25" s="27"/>
      <c r="AL25" s="27"/>
      <c r="AM25" s="46"/>
    </row>
    <row r="26" spans="1:43" ht="12.75" customHeight="1">
      <c r="A26" s="89" t="str">
        <f>IF(D26=" "," ","Mi")</f>
        <v>Mi</v>
      </c>
      <c r="B26" s="90">
        <f t="shared" si="18"/>
        <v>1</v>
      </c>
      <c r="C26" s="90">
        <f t="shared" si="19"/>
        <v>10</v>
      </c>
      <c r="D26" s="91">
        <f t="shared" si="9"/>
        <v>10</v>
      </c>
      <c r="E26" s="201"/>
      <c r="F26" s="203"/>
      <c r="G26" s="201"/>
      <c r="H26" s="203"/>
      <c r="I26" s="263">
        <f t="shared" si="10"/>
        <v>0</v>
      </c>
      <c r="J26" s="263">
        <f t="shared" si="11"/>
        <v>0</v>
      </c>
      <c r="K26" s="263">
        <f t="shared" si="12"/>
        <v>0</v>
      </c>
      <c r="L26" s="206"/>
      <c r="M26" s="203"/>
      <c r="N26" s="263">
        <f t="shared" si="13"/>
        <v>0</v>
      </c>
      <c r="O26" s="201"/>
      <c r="P26" s="203"/>
      <c r="Q26" s="92">
        <f t="shared" si="14"/>
        <v>0</v>
      </c>
      <c r="R26" s="92">
        <f t="shared" si="15"/>
        <v>0</v>
      </c>
      <c r="S26" s="251" t="str">
        <f t="shared" si="16"/>
        <v> </v>
      </c>
      <c r="T26" s="252" t="str">
        <f t="shared" si="17"/>
        <v> </v>
      </c>
      <c r="U26" s="17"/>
      <c r="V26" s="17"/>
      <c r="W26" s="93"/>
      <c r="X26" s="288" t="s">
        <v>56</v>
      </c>
      <c r="Y26" s="289"/>
      <c r="Z26" s="289"/>
      <c r="AA26" s="289"/>
      <c r="AB26" s="289"/>
      <c r="AC26" s="289"/>
      <c r="AD26" s="289"/>
      <c r="AE26" s="289"/>
      <c r="AF26" s="289"/>
      <c r="AG26" s="289"/>
      <c r="AH26" s="290"/>
      <c r="AI26" s="239"/>
      <c r="AJ26" s="112"/>
      <c r="AK26" s="113" t="s">
        <v>19</v>
      </c>
      <c r="AL26" s="114"/>
      <c r="AM26" s="115"/>
      <c r="AO26" s="116" t="s">
        <v>20</v>
      </c>
      <c r="AP26" s="117"/>
      <c r="AQ26" s="117" t="s">
        <v>21</v>
      </c>
    </row>
    <row r="27" spans="1:43" ht="12.75" customHeight="1">
      <c r="A27" s="89" t="str">
        <f>IF(D27=" "," ","Do")</f>
        <v>Do</v>
      </c>
      <c r="B27" s="90">
        <f t="shared" si="18"/>
        <v>1</v>
      </c>
      <c r="C27" s="90">
        <f t="shared" si="19"/>
        <v>11</v>
      </c>
      <c r="D27" s="91">
        <f t="shared" si="9"/>
        <v>11</v>
      </c>
      <c r="E27" s="201"/>
      <c r="F27" s="203"/>
      <c r="G27" s="201"/>
      <c r="H27" s="203"/>
      <c r="I27" s="263">
        <f t="shared" si="10"/>
        <v>0</v>
      </c>
      <c r="J27" s="263">
        <f t="shared" si="11"/>
        <v>0</v>
      </c>
      <c r="K27" s="263">
        <f t="shared" si="12"/>
        <v>0</v>
      </c>
      <c r="L27" s="206"/>
      <c r="M27" s="203"/>
      <c r="N27" s="263">
        <f t="shared" si="13"/>
        <v>0</v>
      </c>
      <c r="O27" s="201"/>
      <c r="P27" s="203"/>
      <c r="Q27" s="92">
        <f t="shared" si="14"/>
        <v>0</v>
      </c>
      <c r="R27" s="92">
        <f t="shared" si="15"/>
        <v>0</v>
      </c>
      <c r="S27" s="251" t="str">
        <f t="shared" si="16"/>
        <v> </v>
      </c>
      <c r="T27" s="252" t="str">
        <f t="shared" si="17"/>
        <v> </v>
      </c>
      <c r="U27" s="17"/>
      <c r="V27" s="17"/>
      <c r="W27" s="93"/>
      <c r="X27" s="291"/>
      <c r="Y27" s="292"/>
      <c r="Z27" s="292"/>
      <c r="AA27" s="292"/>
      <c r="AB27" s="292"/>
      <c r="AC27" s="292"/>
      <c r="AD27" s="292"/>
      <c r="AE27" s="292"/>
      <c r="AF27" s="292"/>
      <c r="AG27" s="292"/>
      <c r="AH27" s="293"/>
      <c r="AI27" s="239"/>
      <c r="AJ27" s="112"/>
      <c r="AK27" s="118" t="s">
        <v>22</v>
      </c>
      <c r="AL27" s="119"/>
      <c r="AM27" s="120" t="s">
        <v>23</v>
      </c>
      <c r="AO27" s="121"/>
      <c r="AP27" s="122"/>
      <c r="AQ27" s="122"/>
    </row>
    <row r="28" spans="1:43" ht="12.75" customHeight="1">
      <c r="A28" s="89" t="str">
        <f>IF(D28=" "," ","Fr")</f>
        <v>Fr</v>
      </c>
      <c r="B28" s="90">
        <f t="shared" si="18"/>
        <v>1</v>
      </c>
      <c r="C28" s="90">
        <f t="shared" si="19"/>
        <v>12</v>
      </c>
      <c r="D28" s="91">
        <f t="shared" si="9"/>
        <v>12</v>
      </c>
      <c r="E28" s="201"/>
      <c r="F28" s="203"/>
      <c r="G28" s="201"/>
      <c r="H28" s="203"/>
      <c r="I28" s="263">
        <f t="shared" si="10"/>
        <v>0</v>
      </c>
      <c r="J28" s="263">
        <f t="shared" si="11"/>
        <v>0</v>
      </c>
      <c r="K28" s="263">
        <f t="shared" si="12"/>
        <v>0</v>
      </c>
      <c r="L28" s="206"/>
      <c r="M28" s="203"/>
      <c r="N28" s="263">
        <f t="shared" si="13"/>
        <v>0</v>
      </c>
      <c r="O28" s="201"/>
      <c r="P28" s="203"/>
      <c r="Q28" s="92">
        <f t="shared" si="14"/>
        <v>0</v>
      </c>
      <c r="R28" s="92">
        <f t="shared" si="15"/>
        <v>0</v>
      </c>
      <c r="S28" s="251" t="str">
        <f t="shared" si="16"/>
        <v> </v>
      </c>
      <c r="T28" s="252" t="str">
        <f t="shared" si="17"/>
        <v> </v>
      </c>
      <c r="U28" s="17"/>
      <c r="V28" s="17"/>
      <c r="W28" s="93"/>
      <c r="X28" s="130"/>
      <c r="Y28" s="131" t="s">
        <v>11</v>
      </c>
      <c r="Z28" s="132" t="s">
        <v>14</v>
      </c>
      <c r="AA28" s="213" t="s">
        <v>13</v>
      </c>
      <c r="AB28" s="213"/>
      <c r="AC28" s="213"/>
      <c r="AD28" s="213"/>
      <c r="AE28" s="213"/>
      <c r="AF28" s="133"/>
      <c r="AG28" s="133"/>
      <c r="AH28" s="134"/>
      <c r="AI28" s="239"/>
      <c r="AJ28" s="123"/>
      <c r="AK28" s="124">
        <f>M3</f>
        <v>2014</v>
      </c>
      <c r="AL28" s="125"/>
      <c r="AM28" s="126"/>
      <c r="AO28" s="116" t="s">
        <v>24</v>
      </c>
      <c r="AP28" s="117">
        <v>4</v>
      </c>
      <c r="AQ28" s="117">
        <v>30</v>
      </c>
    </row>
    <row r="29" spans="1:43" ht="12.75" customHeight="1">
      <c r="A29" s="89" t="str">
        <f>IF(D29=" "," ","Sa")</f>
        <v>Sa</v>
      </c>
      <c r="B29" s="90">
        <f t="shared" si="18"/>
        <v>1</v>
      </c>
      <c r="C29" s="90">
        <f t="shared" si="19"/>
        <v>13</v>
      </c>
      <c r="D29" s="91">
        <f t="shared" si="9"/>
        <v>13</v>
      </c>
      <c r="E29" s="201"/>
      <c r="F29" s="203"/>
      <c r="G29" s="201"/>
      <c r="H29" s="203"/>
      <c r="I29" s="263">
        <f t="shared" si="10"/>
        <v>0</v>
      </c>
      <c r="J29" s="263">
        <f t="shared" si="11"/>
        <v>0</v>
      </c>
      <c r="K29" s="263">
        <f t="shared" si="12"/>
        <v>0</v>
      </c>
      <c r="L29" s="206"/>
      <c r="M29" s="203"/>
      <c r="N29" s="263">
        <f t="shared" si="13"/>
        <v>0</v>
      </c>
      <c r="O29" s="201"/>
      <c r="P29" s="203"/>
      <c r="Q29" s="92">
        <f t="shared" si="14"/>
        <v>0</v>
      </c>
      <c r="R29" s="92">
        <f t="shared" si="15"/>
        <v>0</v>
      </c>
      <c r="S29" s="251" t="str">
        <f t="shared" si="16"/>
        <v> </v>
      </c>
      <c r="T29" s="252" t="str">
        <f t="shared" si="17"/>
        <v> </v>
      </c>
      <c r="U29" s="17"/>
      <c r="V29" s="17"/>
      <c r="W29" s="93"/>
      <c r="X29" s="139"/>
      <c r="Y29" s="137"/>
      <c r="Z29" s="137"/>
      <c r="AA29" s="214"/>
      <c r="AB29" s="214"/>
      <c r="AC29" s="214"/>
      <c r="AD29" s="214"/>
      <c r="AE29" s="214"/>
      <c r="AF29" s="137"/>
      <c r="AG29" s="137"/>
      <c r="AH29" s="138"/>
      <c r="AI29" s="239"/>
      <c r="AJ29" s="127">
        <v>1</v>
      </c>
      <c r="AK29" s="127">
        <v>1</v>
      </c>
      <c r="AL29" s="128">
        <f>DATE(AK28,AK29,AJ29)</f>
        <v>41640</v>
      </c>
      <c r="AM29" s="129">
        <f aca="true" t="shared" si="20" ref="AM29:AM40">WEEKDAY(AL29)</f>
        <v>4</v>
      </c>
      <c r="AO29" s="116" t="s">
        <v>25</v>
      </c>
      <c r="AP29" s="117">
        <v>8</v>
      </c>
      <c r="AQ29" s="117">
        <v>31</v>
      </c>
    </row>
    <row r="30" spans="1:43" ht="12.75" customHeight="1" thickBot="1">
      <c r="A30" s="89" t="str">
        <f>IF(D30=" "," ","So")</f>
        <v>So</v>
      </c>
      <c r="B30" s="90">
        <f t="shared" si="18"/>
        <v>1</v>
      </c>
      <c r="C30" s="90">
        <f t="shared" si="19"/>
        <v>14</v>
      </c>
      <c r="D30" s="91">
        <f t="shared" si="9"/>
        <v>14</v>
      </c>
      <c r="E30" s="201"/>
      <c r="F30" s="203"/>
      <c r="G30" s="201"/>
      <c r="H30" s="203"/>
      <c r="I30" s="263">
        <f t="shared" si="10"/>
        <v>0</v>
      </c>
      <c r="J30" s="263">
        <f t="shared" si="11"/>
        <v>0</v>
      </c>
      <c r="K30" s="263">
        <f t="shared" si="12"/>
        <v>0</v>
      </c>
      <c r="L30" s="206"/>
      <c r="M30" s="203"/>
      <c r="N30" s="263">
        <f t="shared" si="13"/>
        <v>0</v>
      </c>
      <c r="O30" s="201"/>
      <c r="P30" s="203"/>
      <c r="Q30" s="92">
        <f t="shared" si="14"/>
        <v>0</v>
      </c>
      <c r="R30" s="102">
        <f t="shared" si="15"/>
        <v>0</v>
      </c>
      <c r="S30" s="251" t="str">
        <f t="shared" si="16"/>
        <v> </v>
      </c>
      <c r="T30" s="252" t="str">
        <f t="shared" si="17"/>
        <v> </v>
      </c>
      <c r="U30" s="17"/>
      <c r="V30" s="17"/>
      <c r="W30" s="93"/>
      <c r="X30" s="136" t="s">
        <v>50</v>
      </c>
      <c r="Y30" s="137"/>
      <c r="Z30" s="111"/>
      <c r="AA30" s="215"/>
      <c r="AB30" s="216"/>
      <c r="AC30" s="216"/>
      <c r="AD30" s="216"/>
      <c r="AE30" s="216"/>
      <c r="AF30" s="137"/>
      <c r="AG30" s="137"/>
      <c r="AH30" s="138"/>
      <c r="AI30" s="239"/>
      <c r="AJ30" s="127">
        <v>1</v>
      </c>
      <c r="AK30" s="127">
        <v>2</v>
      </c>
      <c r="AL30" s="128">
        <f>DATE(AK28,AK30,AJ30)</f>
        <v>41671</v>
      </c>
      <c r="AM30" s="129">
        <f t="shared" si="20"/>
        <v>7</v>
      </c>
      <c r="AO30" s="116" t="s">
        <v>26</v>
      </c>
      <c r="AP30" s="117">
        <v>12</v>
      </c>
      <c r="AQ30" s="117">
        <v>31</v>
      </c>
    </row>
    <row r="31" spans="1:43" ht="12.75" customHeight="1" thickBot="1">
      <c r="A31" s="104"/>
      <c r="B31" s="105"/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109">
        <f>SUM(R24:R30)</f>
        <v>0</v>
      </c>
      <c r="S31" s="251" t="str">
        <f>IF(R31=0," ",INT(R31/60))</f>
        <v> </v>
      </c>
      <c r="T31" s="252" t="str">
        <f>IF(R31=0," ",MOD(R31,60))</f>
        <v> </v>
      </c>
      <c r="U31" s="17"/>
      <c r="V31" s="17"/>
      <c r="W31" s="110"/>
      <c r="X31" s="139"/>
      <c r="Y31" s="140" t="str">
        <f>IF(AND(X5=0,Z5=0)," ",INT(AA31/60))</f>
        <v> </v>
      </c>
      <c r="Z31" s="140" t="str">
        <f>IF(AND(X5=0,Z5=0)," ",MOD(AA31,60))</f>
        <v> </v>
      </c>
      <c r="AA31" s="217">
        <f>ROUND(((X5*60)+Z5)*167.4/38.5,0)</f>
        <v>0</v>
      </c>
      <c r="AB31" s="214"/>
      <c r="AC31" s="216"/>
      <c r="AD31" s="216"/>
      <c r="AE31" s="216"/>
      <c r="AF31" s="137"/>
      <c r="AG31" s="137"/>
      <c r="AH31" s="274" t="str">
        <f>IF(AND(X5=0,Z5=0),"oben vertragliche Wochen- arbeitszeit eintragen"," ")</f>
        <v>oben vertragliche Wochen- arbeitszeit eintragen</v>
      </c>
      <c r="AI31" s="239"/>
      <c r="AJ31" s="128">
        <v>1</v>
      </c>
      <c r="AK31" s="128">
        <v>3</v>
      </c>
      <c r="AL31" s="128">
        <f>DATE(AK28,AK31,AJ31)</f>
        <v>41699</v>
      </c>
      <c r="AM31" s="129">
        <f t="shared" si="20"/>
        <v>7</v>
      </c>
      <c r="AO31" s="116" t="s">
        <v>27</v>
      </c>
      <c r="AP31" s="117">
        <v>2</v>
      </c>
      <c r="AQ31" s="117">
        <f>IF(AK28=2012,29,IF(AK28=2016,29,IF(AK28=2020,29,IF(AK28=2024,29,IF(AK28=2028,29,IF(AK28=2032,29,IF(AK28=2036,29,28)))))))</f>
        <v>28</v>
      </c>
    </row>
    <row r="32" spans="1:43" ht="3.75" customHeight="1">
      <c r="A32" s="79"/>
      <c r="B32" s="105"/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08"/>
      <c r="S32" s="253"/>
      <c r="T32" s="254"/>
      <c r="U32" s="17"/>
      <c r="V32" s="17"/>
      <c r="W32" s="110"/>
      <c r="X32" s="135"/>
      <c r="Y32" s="93"/>
      <c r="Z32" s="111" t="str">
        <f>IF(AND(AD32=0,AE32=0)," ",AD32)</f>
        <v> </v>
      </c>
      <c r="AA32" s="218"/>
      <c r="AB32" s="216"/>
      <c r="AC32" s="216"/>
      <c r="AD32" s="216"/>
      <c r="AE32" s="216"/>
      <c r="AF32" s="111" t="str">
        <f>IF(AND(AD32=0,AE32=0)," ",AE32)</f>
        <v> </v>
      </c>
      <c r="AG32" s="75"/>
      <c r="AH32" s="274"/>
      <c r="AI32" s="239"/>
      <c r="AJ32" s="128">
        <v>1</v>
      </c>
      <c r="AK32" s="128">
        <v>4</v>
      </c>
      <c r="AL32" s="128">
        <f>DATE(AK28,AK32,AJ32)</f>
        <v>41730</v>
      </c>
      <c r="AM32" s="129">
        <f t="shared" si="20"/>
        <v>3</v>
      </c>
      <c r="AO32" s="116" t="s">
        <v>28</v>
      </c>
      <c r="AP32" s="117">
        <v>1</v>
      </c>
      <c r="AQ32" s="117">
        <v>31</v>
      </c>
    </row>
    <row r="33" spans="1:43" ht="12.75" customHeight="1">
      <c r="A33" s="89" t="str">
        <f>IF(D33=" "," ","Mo")</f>
        <v>Mo</v>
      </c>
      <c r="B33" s="90">
        <v>1</v>
      </c>
      <c r="C33" s="90">
        <f>C30+1</f>
        <v>15</v>
      </c>
      <c r="D33" s="91">
        <f aca="true" t="shared" si="21" ref="D33:D39">IF($G$3=0," ",C33)</f>
        <v>15</v>
      </c>
      <c r="E33" s="201"/>
      <c r="F33" s="203"/>
      <c r="G33" s="201"/>
      <c r="H33" s="203"/>
      <c r="I33" s="263">
        <f aca="true" t="shared" si="22" ref="I33:I39">(E33*60)+F33</f>
        <v>0</v>
      </c>
      <c r="J33" s="263">
        <f aca="true" t="shared" si="23" ref="J33:J39">(G33*60)+H33</f>
        <v>0</v>
      </c>
      <c r="K33" s="263">
        <f aca="true" t="shared" si="24" ref="K33:K39">J33-I33</f>
        <v>0</v>
      </c>
      <c r="L33" s="206"/>
      <c r="M33" s="203"/>
      <c r="N33" s="263">
        <f aca="true" t="shared" si="25" ref="N33:N39">IF(OR(L33="U",L33="K"),0,(L33*60)+M33)</f>
        <v>0</v>
      </c>
      <c r="O33" s="201"/>
      <c r="P33" s="203"/>
      <c r="Q33" s="92">
        <f aca="true" t="shared" si="26" ref="Q33:Q39">(O33*60)+P33</f>
        <v>0</v>
      </c>
      <c r="R33" s="92">
        <f aca="true" t="shared" si="27" ref="R33:R39">K33-N33-Q33</f>
        <v>0</v>
      </c>
      <c r="S33" s="251" t="str">
        <f aca="true" t="shared" si="28" ref="S33:S39">IF(E33=0," ",INT(R33/60))</f>
        <v> </v>
      </c>
      <c r="T33" s="252" t="str">
        <f aca="true" t="shared" si="29" ref="T33:T39">IF(E33=0," ",MOD(R33,60))</f>
        <v> </v>
      </c>
      <c r="U33" s="17"/>
      <c r="V33" s="17"/>
      <c r="W33" s="93"/>
      <c r="X33" s="139"/>
      <c r="Y33" s="137"/>
      <c r="Z33" s="137"/>
      <c r="AA33" s="214"/>
      <c r="AB33" s="229" t="s">
        <v>66</v>
      </c>
      <c r="AC33" s="230"/>
      <c r="AD33" s="231"/>
      <c r="AE33" s="214"/>
      <c r="AF33" s="137"/>
      <c r="AG33" s="75"/>
      <c r="AH33" s="274"/>
      <c r="AI33" s="239"/>
      <c r="AJ33" s="128">
        <v>1</v>
      </c>
      <c r="AK33" s="128">
        <v>5</v>
      </c>
      <c r="AL33" s="128">
        <f>DATE(AK28,AK33,AJ33)</f>
        <v>41760</v>
      </c>
      <c r="AM33" s="129">
        <f t="shared" si="20"/>
        <v>5</v>
      </c>
      <c r="AO33" s="116" t="s">
        <v>29</v>
      </c>
      <c r="AP33" s="117">
        <v>7</v>
      </c>
      <c r="AQ33" s="117">
        <v>31</v>
      </c>
    </row>
    <row r="34" spans="1:47" ht="12.75" customHeight="1">
      <c r="A34" s="89" t="str">
        <f>IF(D34=" "," ","Di")</f>
        <v>Di</v>
      </c>
      <c r="B34" s="90">
        <f aca="true" t="shared" si="30" ref="B34:B39">IF(B33=1,1,IF(C23=1,1,0))</f>
        <v>1</v>
      </c>
      <c r="C34" s="90">
        <f aca="true" t="shared" si="31" ref="C34:C39">C33+1</f>
        <v>16</v>
      </c>
      <c r="D34" s="91">
        <f t="shared" si="21"/>
        <v>16</v>
      </c>
      <c r="E34" s="201"/>
      <c r="F34" s="203"/>
      <c r="G34" s="201"/>
      <c r="H34" s="203"/>
      <c r="I34" s="263">
        <f>(E34*60)+F34</f>
        <v>0</v>
      </c>
      <c r="J34" s="263">
        <f>(G34*60)+H34</f>
        <v>0</v>
      </c>
      <c r="K34" s="263">
        <f>J34-I34</f>
        <v>0</v>
      </c>
      <c r="L34" s="206"/>
      <c r="M34" s="203"/>
      <c r="N34" s="263">
        <f t="shared" si="25"/>
        <v>0</v>
      </c>
      <c r="O34" s="201"/>
      <c r="P34" s="203"/>
      <c r="Q34" s="92">
        <f t="shared" si="26"/>
        <v>0</v>
      </c>
      <c r="R34" s="92">
        <f t="shared" si="27"/>
        <v>0</v>
      </c>
      <c r="S34" s="251" t="str">
        <f t="shared" si="28"/>
        <v> </v>
      </c>
      <c r="T34" s="252" t="str">
        <f t="shared" si="29"/>
        <v> </v>
      </c>
      <c r="U34" s="17"/>
      <c r="V34" s="17"/>
      <c r="W34" s="93"/>
      <c r="X34" s="136" t="s">
        <v>51</v>
      </c>
      <c r="Y34" s="137"/>
      <c r="Z34" s="111"/>
      <c r="AA34" s="218"/>
      <c r="AB34" s="232">
        <f>AA31+AA43</f>
        <v>0</v>
      </c>
      <c r="AC34" s="213">
        <f>INT(AB34/60)</f>
        <v>0</v>
      </c>
      <c r="AD34" s="233">
        <f>MOD(AB34,60)</f>
        <v>0</v>
      </c>
      <c r="AE34" s="216"/>
      <c r="AF34" s="111"/>
      <c r="AG34" s="137"/>
      <c r="AH34" s="274"/>
      <c r="AI34" s="239"/>
      <c r="AJ34" s="128">
        <v>1</v>
      </c>
      <c r="AK34" s="128">
        <v>6</v>
      </c>
      <c r="AL34" s="128">
        <f>DATE(AK28,AK34,AJ34)</f>
        <v>41791</v>
      </c>
      <c r="AM34" s="129">
        <f t="shared" si="20"/>
        <v>1</v>
      </c>
      <c r="AO34" s="116" t="s">
        <v>30</v>
      </c>
      <c r="AP34" s="117">
        <v>6</v>
      </c>
      <c r="AQ34" s="117">
        <v>30</v>
      </c>
      <c r="AU34" s="228"/>
    </row>
    <row r="35" spans="1:43" ht="12.75" customHeight="1">
      <c r="A35" s="89" t="str">
        <f>IF(D35=" "," ","Mi")</f>
        <v>Mi</v>
      </c>
      <c r="B35" s="90">
        <f t="shared" si="30"/>
        <v>1</v>
      </c>
      <c r="C35" s="90">
        <f t="shared" si="31"/>
        <v>17</v>
      </c>
      <c r="D35" s="91">
        <f t="shared" si="21"/>
        <v>17</v>
      </c>
      <c r="E35" s="201"/>
      <c r="F35" s="203"/>
      <c r="G35" s="201"/>
      <c r="H35" s="203"/>
      <c r="I35" s="263">
        <f>(E35*60)+F35</f>
        <v>0</v>
      </c>
      <c r="J35" s="263">
        <f>(G35*60)+H35</f>
        <v>0</v>
      </c>
      <c r="K35" s="263">
        <f>J35-I35</f>
        <v>0</v>
      </c>
      <c r="L35" s="206"/>
      <c r="M35" s="203"/>
      <c r="N35" s="263">
        <f t="shared" si="25"/>
        <v>0</v>
      </c>
      <c r="O35" s="201"/>
      <c r="P35" s="203"/>
      <c r="Q35" s="92">
        <f t="shared" si="26"/>
        <v>0</v>
      </c>
      <c r="R35" s="92">
        <f t="shared" si="27"/>
        <v>0</v>
      </c>
      <c r="S35" s="251" t="str">
        <f t="shared" si="28"/>
        <v> </v>
      </c>
      <c r="T35" s="252" t="str">
        <f t="shared" si="29"/>
        <v> </v>
      </c>
      <c r="U35" s="17"/>
      <c r="V35" s="17"/>
      <c r="W35" s="93"/>
      <c r="X35" s="135"/>
      <c r="Y35" s="140" t="str">
        <f>IF(Y31=" "," ",S71)</f>
        <v> </v>
      </c>
      <c r="Z35" s="140" t="str">
        <f>IF(Z31=" "," ",T71)</f>
        <v> </v>
      </c>
      <c r="AA35" s="217">
        <f>IF(Y35=" ",0,(Y35*60)+Z35)</f>
        <v>0</v>
      </c>
      <c r="AB35" s="216"/>
      <c r="AC35" s="216"/>
      <c r="AD35" s="216"/>
      <c r="AE35" s="216"/>
      <c r="AF35" s="111"/>
      <c r="AG35" s="75"/>
      <c r="AH35" s="274"/>
      <c r="AJ35" s="128">
        <v>1</v>
      </c>
      <c r="AK35" s="128">
        <v>7</v>
      </c>
      <c r="AL35" s="128">
        <f>DATE(AK28,AK35,AJ35)</f>
        <v>41821</v>
      </c>
      <c r="AM35" s="129">
        <f t="shared" si="20"/>
        <v>3</v>
      </c>
      <c r="AO35" s="116" t="s">
        <v>31</v>
      </c>
      <c r="AP35" s="117">
        <v>5</v>
      </c>
      <c r="AQ35" s="117">
        <v>31</v>
      </c>
    </row>
    <row r="36" spans="1:43" ht="12.75" customHeight="1">
      <c r="A36" s="89" t="str">
        <f>IF(D36=" "," ","Do")</f>
        <v>Do</v>
      </c>
      <c r="B36" s="90">
        <f t="shared" si="30"/>
        <v>1</v>
      </c>
      <c r="C36" s="90">
        <f t="shared" si="31"/>
        <v>18</v>
      </c>
      <c r="D36" s="91">
        <f t="shared" si="21"/>
        <v>18</v>
      </c>
      <c r="E36" s="201"/>
      <c r="F36" s="203"/>
      <c r="G36" s="201"/>
      <c r="H36" s="203"/>
      <c r="I36" s="263">
        <f>(E36*60)+F36</f>
        <v>0</v>
      </c>
      <c r="J36" s="263">
        <f>(G36*60)+H36</f>
        <v>0</v>
      </c>
      <c r="K36" s="263">
        <f>J36-I36</f>
        <v>0</v>
      </c>
      <c r="L36" s="206"/>
      <c r="M36" s="203"/>
      <c r="N36" s="263">
        <f t="shared" si="25"/>
        <v>0</v>
      </c>
      <c r="O36" s="201"/>
      <c r="P36" s="203"/>
      <c r="Q36" s="92">
        <f t="shared" si="26"/>
        <v>0</v>
      </c>
      <c r="R36" s="92">
        <f t="shared" si="27"/>
        <v>0</v>
      </c>
      <c r="S36" s="251" t="str">
        <f t="shared" si="28"/>
        <v> </v>
      </c>
      <c r="T36" s="252" t="str">
        <f t="shared" si="29"/>
        <v> </v>
      </c>
      <c r="U36" s="17"/>
      <c r="V36" s="17"/>
      <c r="W36" s="93"/>
      <c r="X36" s="139"/>
      <c r="Y36" s="137"/>
      <c r="Z36" s="137"/>
      <c r="AA36" s="214"/>
      <c r="AB36" s="214"/>
      <c r="AC36" s="214"/>
      <c r="AD36" s="214"/>
      <c r="AE36" s="214"/>
      <c r="AF36" s="137"/>
      <c r="AG36" s="137"/>
      <c r="AH36" s="138"/>
      <c r="AI36" s="247" t="str">
        <f>IF(AND(X5=0,Z5=0)," ",IF(AA35&lt;=(AA31+AA43),"  Überschreitet die IST-Arbeitszeit  "&amp;AC34&amp;" Std.  "&amp;AD34&amp;" Min.,",""))</f>
        <v> </v>
      </c>
      <c r="AJ36" s="128">
        <v>1</v>
      </c>
      <c r="AK36" s="143">
        <v>8</v>
      </c>
      <c r="AL36" s="128">
        <f>DATE(AK28,AK36,AJ36)</f>
        <v>41852</v>
      </c>
      <c r="AM36" s="129">
        <f t="shared" si="20"/>
        <v>6</v>
      </c>
      <c r="AO36" s="116" t="s">
        <v>32</v>
      </c>
      <c r="AP36" s="117">
        <v>3</v>
      </c>
      <c r="AQ36" s="117">
        <v>31</v>
      </c>
    </row>
    <row r="37" spans="1:43" ht="12.75" customHeight="1">
      <c r="A37" s="89" t="str">
        <f>IF(D37=" "," ","Fr")</f>
        <v>Fr</v>
      </c>
      <c r="B37" s="90">
        <f t="shared" si="30"/>
        <v>1</v>
      </c>
      <c r="C37" s="90">
        <f t="shared" si="31"/>
        <v>19</v>
      </c>
      <c r="D37" s="91">
        <f t="shared" si="21"/>
        <v>19</v>
      </c>
      <c r="E37" s="201"/>
      <c r="F37" s="203"/>
      <c r="G37" s="201"/>
      <c r="H37" s="203"/>
      <c r="I37" s="263">
        <f>(E37*60)+F37</f>
        <v>0</v>
      </c>
      <c r="J37" s="263">
        <f>(G37*60)+H37</f>
        <v>0</v>
      </c>
      <c r="K37" s="263">
        <f>J37-I37</f>
        <v>0</v>
      </c>
      <c r="L37" s="206"/>
      <c r="M37" s="203"/>
      <c r="N37" s="263">
        <f t="shared" si="25"/>
        <v>0</v>
      </c>
      <c r="O37" s="201"/>
      <c r="P37" s="203"/>
      <c r="Q37" s="92">
        <f t="shared" si="26"/>
        <v>0</v>
      </c>
      <c r="R37" s="92">
        <f t="shared" si="27"/>
        <v>0</v>
      </c>
      <c r="S37" s="251" t="str">
        <f t="shared" si="28"/>
        <v> </v>
      </c>
      <c r="T37" s="252" t="str">
        <f t="shared" si="29"/>
        <v> </v>
      </c>
      <c r="U37" s="17"/>
      <c r="V37" s="17"/>
      <c r="W37" s="93"/>
      <c r="X37" s="144" t="s">
        <v>52</v>
      </c>
      <c r="Y37" s="137"/>
      <c r="Z37" s="137"/>
      <c r="AA37" s="217">
        <f>AA35-AA31</f>
        <v>0</v>
      </c>
      <c r="AB37" s="219">
        <f>IF(AA37&lt;0,AA37*(-1),AA37)</f>
        <v>0</v>
      </c>
      <c r="AC37" s="216"/>
      <c r="AD37" s="216"/>
      <c r="AE37" s="216"/>
      <c r="AF37" s="111"/>
      <c r="AG37" s="75"/>
      <c r="AH37" s="145"/>
      <c r="AI37" s="247" t="str">
        <f>IF(AND(X5=0,Z5=0)," ",IF(AA35&lt;=(AA31+AA43),"  wirkt sich das auf den Mindestlohn aus.",""))</f>
        <v> </v>
      </c>
      <c r="AJ37" s="128">
        <v>1</v>
      </c>
      <c r="AK37" s="128">
        <v>9</v>
      </c>
      <c r="AL37" s="128">
        <f>DATE(AK28,AK37,AJ37)</f>
        <v>41883</v>
      </c>
      <c r="AM37" s="129">
        <f t="shared" si="20"/>
        <v>2</v>
      </c>
      <c r="AO37" s="116" t="s">
        <v>33</v>
      </c>
      <c r="AP37" s="117">
        <v>11</v>
      </c>
      <c r="AQ37" s="117">
        <v>30</v>
      </c>
    </row>
    <row r="38" spans="1:43" ht="12.75" customHeight="1">
      <c r="A38" s="89" t="str">
        <f>IF(D38=" "," ","Sa")</f>
        <v>Sa</v>
      </c>
      <c r="B38" s="90">
        <f t="shared" si="30"/>
        <v>1</v>
      </c>
      <c r="C38" s="90">
        <f t="shared" si="31"/>
        <v>20</v>
      </c>
      <c r="D38" s="91">
        <f t="shared" si="21"/>
        <v>20</v>
      </c>
      <c r="E38" s="201"/>
      <c r="F38" s="203"/>
      <c r="G38" s="201"/>
      <c r="H38" s="203"/>
      <c r="I38" s="263">
        <f t="shared" si="22"/>
        <v>0</v>
      </c>
      <c r="J38" s="263">
        <f t="shared" si="23"/>
        <v>0</v>
      </c>
      <c r="K38" s="263">
        <f t="shared" si="24"/>
        <v>0</v>
      </c>
      <c r="L38" s="206"/>
      <c r="M38" s="203"/>
      <c r="N38" s="263">
        <f t="shared" si="25"/>
        <v>0</v>
      </c>
      <c r="O38" s="201"/>
      <c r="P38" s="203"/>
      <c r="Q38" s="92">
        <f t="shared" si="26"/>
        <v>0</v>
      </c>
      <c r="R38" s="92">
        <f t="shared" si="27"/>
        <v>0</v>
      </c>
      <c r="S38" s="251" t="str">
        <f t="shared" si="28"/>
        <v> </v>
      </c>
      <c r="T38" s="252" t="str">
        <f t="shared" si="29"/>
        <v> </v>
      </c>
      <c r="U38" s="17"/>
      <c r="V38" s="17"/>
      <c r="W38" s="93"/>
      <c r="X38" s="147" t="str">
        <f>IF(Y35=" "," ",IF(AA37&lt;0,"–",IF(AA37&gt;0,"+"," ")))</f>
        <v> </v>
      </c>
      <c r="Y38" s="148" t="str">
        <f>IF(Y35=" "," ",INT(AB37/60))</f>
        <v> </v>
      </c>
      <c r="Z38" s="148" t="str">
        <f>IF(Y35=" "," ",MOD(AB37,60))</f>
        <v> </v>
      </c>
      <c r="AA38" s="218"/>
      <c r="AB38" s="220"/>
      <c r="AC38" s="216"/>
      <c r="AD38" s="216"/>
      <c r="AE38" s="216"/>
      <c r="AF38" s="111" t="str">
        <f>IF(AND(AD38=0,AE38=0)," ",AE38)</f>
        <v> </v>
      </c>
      <c r="AG38" s="75"/>
      <c r="AH38" s="145"/>
      <c r="AI38" s="248" t="str">
        <f>IF(AND(X5=0,Z5=0)," ",IF(AA35&lt;=(AA31+AA43),"     !! Achtung, ggf. erhöhte Personalausgaben !!",""))</f>
        <v> </v>
      </c>
      <c r="AJ38" s="128">
        <v>1</v>
      </c>
      <c r="AK38" s="128">
        <v>10</v>
      </c>
      <c r="AL38" s="128">
        <f>DATE(AK28,AK38,AJ38)</f>
        <v>41913</v>
      </c>
      <c r="AM38" s="129">
        <f t="shared" si="20"/>
        <v>4</v>
      </c>
      <c r="AO38" s="116" t="s">
        <v>34</v>
      </c>
      <c r="AP38" s="117">
        <v>10</v>
      </c>
      <c r="AQ38" s="117">
        <v>31</v>
      </c>
    </row>
    <row r="39" spans="1:43" ht="12.75" customHeight="1" thickBot="1">
      <c r="A39" s="89" t="str">
        <f>IF(D39=" "," ","So")</f>
        <v>So</v>
      </c>
      <c r="B39" s="90">
        <f t="shared" si="30"/>
        <v>1</v>
      </c>
      <c r="C39" s="90">
        <f t="shared" si="31"/>
        <v>21</v>
      </c>
      <c r="D39" s="91">
        <f t="shared" si="21"/>
        <v>21</v>
      </c>
      <c r="E39" s="201"/>
      <c r="F39" s="203"/>
      <c r="G39" s="201"/>
      <c r="H39" s="203"/>
      <c r="I39" s="263">
        <f t="shared" si="22"/>
        <v>0</v>
      </c>
      <c r="J39" s="263">
        <f t="shared" si="23"/>
        <v>0</v>
      </c>
      <c r="K39" s="263">
        <f t="shared" si="24"/>
        <v>0</v>
      </c>
      <c r="L39" s="206"/>
      <c r="M39" s="203"/>
      <c r="N39" s="263">
        <f t="shared" si="25"/>
        <v>0</v>
      </c>
      <c r="O39" s="201"/>
      <c r="P39" s="203"/>
      <c r="Q39" s="92">
        <f t="shared" si="26"/>
        <v>0</v>
      </c>
      <c r="R39" s="102">
        <f t="shared" si="27"/>
        <v>0</v>
      </c>
      <c r="S39" s="251" t="str">
        <f t="shared" si="28"/>
        <v> </v>
      </c>
      <c r="T39" s="252" t="str">
        <f t="shared" si="29"/>
        <v> </v>
      </c>
      <c r="U39" s="17"/>
      <c r="V39" s="17"/>
      <c r="W39" s="93"/>
      <c r="X39" s="139"/>
      <c r="Y39" s="199"/>
      <c r="Z39" s="199"/>
      <c r="AA39" s="221"/>
      <c r="AB39" s="221"/>
      <c r="AC39" s="221"/>
      <c r="AD39" s="221"/>
      <c r="AE39" s="221"/>
      <c r="AF39" s="199"/>
      <c r="AG39" s="199"/>
      <c r="AH39" s="200"/>
      <c r="AI39" s="239"/>
      <c r="AJ39" s="128">
        <v>1</v>
      </c>
      <c r="AK39" s="146">
        <v>11</v>
      </c>
      <c r="AL39" s="128">
        <f>DATE(AK28,AK39,AJ39)</f>
        <v>41944</v>
      </c>
      <c r="AM39" s="129">
        <f t="shared" si="20"/>
        <v>7</v>
      </c>
      <c r="AO39" s="116" t="s">
        <v>35</v>
      </c>
      <c r="AP39" s="117">
        <v>9</v>
      </c>
      <c r="AQ39" s="122">
        <v>30</v>
      </c>
    </row>
    <row r="40" spans="1:43" ht="12.75" customHeight="1" thickBot="1">
      <c r="A40" s="104"/>
      <c r="B40" s="105"/>
      <c r="C40" s="106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8"/>
      <c r="R40" s="109">
        <f>SUM(R33:R39)</f>
        <v>0</v>
      </c>
      <c r="S40" s="251" t="str">
        <f>IF(R40=0," ",INT(R40/60))</f>
        <v> </v>
      </c>
      <c r="T40" s="252" t="str">
        <f>IF(R40=0," ",MOD(R40,60))</f>
        <v> </v>
      </c>
      <c r="U40" s="17"/>
      <c r="V40" s="17"/>
      <c r="X40" s="268" t="s">
        <v>61</v>
      </c>
      <c r="Y40" s="269"/>
      <c r="Z40" s="269"/>
      <c r="AA40" s="269"/>
      <c r="AB40" s="269"/>
      <c r="AC40" s="269"/>
      <c r="AD40" s="269"/>
      <c r="AE40" s="269"/>
      <c r="AF40" s="269"/>
      <c r="AG40" s="269"/>
      <c r="AH40" s="270"/>
      <c r="AJ40" s="128">
        <v>1</v>
      </c>
      <c r="AK40" s="128">
        <v>12</v>
      </c>
      <c r="AL40" s="128">
        <f>DATE(AK28,AK40,AJ40)</f>
        <v>41974</v>
      </c>
      <c r="AM40" s="129">
        <f t="shared" si="20"/>
        <v>2</v>
      </c>
      <c r="AQ40" s="6">
        <f>SUM(AQ28:AQ39)</f>
        <v>365</v>
      </c>
    </row>
    <row r="41" spans="1:39" ht="3.75" customHeight="1">
      <c r="A41" s="79"/>
      <c r="B41" s="105"/>
      <c r="C41" s="10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  <c r="R41" s="108"/>
      <c r="S41" s="253"/>
      <c r="T41" s="254"/>
      <c r="U41" s="17"/>
      <c r="V41" s="17"/>
      <c r="W41" s="149"/>
      <c r="X41" s="268"/>
      <c r="Y41" s="269"/>
      <c r="Z41" s="269"/>
      <c r="AA41" s="269"/>
      <c r="AB41" s="269"/>
      <c r="AC41" s="269"/>
      <c r="AD41" s="269"/>
      <c r="AE41" s="269"/>
      <c r="AF41" s="269"/>
      <c r="AG41" s="269"/>
      <c r="AH41" s="270"/>
      <c r="AI41" s="242"/>
      <c r="AJ41" s="26"/>
      <c r="AK41" s="27"/>
      <c r="AL41" s="27"/>
      <c r="AM41" s="46"/>
    </row>
    <row r="42" spans="1:39" ht="12.75" customHeight="1">
      <c r="A42" s="89" t="str">
        <f>IF(D42=" "," ","Mo")</f>
        <v>Mo</v>
      </c>
      <c r="B42" s="90">
        <v>1</v>
      </c>
      <c r="C42" s="90">
        <f>C39+1</f>
        <v>22</v>
      </c>
      <c r="D42" s="91">
        <f aca="true" t="shared" si="32" ref="D42:D48">IF($G$3=0," ",C42)</f>
        <v>22</v>
      </c>
      <c r="E42" s="201"/>
      <c r="F42" s="203"/>
      <c r="G42" s="201"/>
      <c r="H42" s="203"/>
      <c r="I42" s="263">
        <f aca="true" t="shared" si="33" ref="I42:I48">(E42*60)+F42</f>
        <v>0</v>
      </c>
      <c r="J42" s="263">
        <f aca="true" t="shared" si="34" ref="J42:J48">(G42*60)+H42</f>
        <v>0</v>
      </c>
      <c r="K42" s="263">
        <f aca="true" t="shared" si="35" ref="K42:K48">J42-I42</f>
        <v>0</v>
      </c>
      <c r="L42" s="206"/>
      <c r="M42" s="203"/>
      <c r="N42" s="263">
        <f aca="true" t="shared" si="36" ref="N42:N48">IF(OR(L42="U",L42="K"),0,(L42*60)+M42)</f>
        <v>0</v>
      </c>
      <c r="O42" s="201"/>
      <c r="P42" s="203"/>
      <c r="Q42" s="92">
        <f aca="true" t="shared" si="37" ref="Q42:Q48">(O42*60)+P42</f>
        <v>0</v>
      </c>
      <c r="R42" s="92">
        <f aca="true" t="shared" si="38" ref="R42:R48">K42-N42-Q42</f>
        <v>0</v>
      </c>
      <c r="S42" s="251" t="str">
        <f aca="true" t="shared" si="39" ref="S42:S48">IF(E42=0," ",INT(R42/60))</f>
        <v> </v>
      </c>
      <c r="T42" s="252" t="str">
        <f aca="true" t="shared" si="40" ref="T42:T48">IF(E42=0," ",MOD(R42,60))</f>
        <v> </v>
      </c>
      <c r="U42" s="17"/>
      <c r="V42" s="17"/>
      <c r="X42" s="268"/>
      <c r="Y42" s="269"/>
      <c r="Z42" s="269"/>
      <c r="AA42" s="269"/>
      <c r="AB42" s="269"/>
      <c r="AC42" s="269"/>
      <c r="AD42" s="269"/>
      <c r="AE42" s="269"/>
      <c r="AF42" s="269"/>
      <c r="AG42" s="269"/>
      <c r="AH42" s="270"/>
      <c r="AJ42" s="26"/>
      <c r="AK42" s="27"/>
      <c r="AL42" s="27"/>
      <c r="AM42" s="46"/>
    </row>
    <row r="43" spans="1:39" ht="12.75" customHeight="1">
      <c r="A43" s="89" t="str">
        <f>IF(D43=" "," ","Di")</f>
        <v>Di</v>
      </c>
      <c r="B43" s="90">
        <f aca="true" t="shared" si="41" ref="B43:B48">IF(B42=1,1,IF(C32=1,1,0))</f>
        <v>1</v>
      </c>
      <c r="C43" s="90">
        <f aca="true" t="shared" si="42" ref="C43:C48">C42+1</f>
        <v>23</v>
      </c>
      <c r="D43" s="91">
        <f t="shared" si="32"/>
        <v>23</v>
      </c>
      <c r="E43" s="201"/>
      <c r="F43" s="203"/>
      <c r="G43" s="201"/>
      <c r="H43" s="203"/>
      <c r="I43" s="263">
        <f>(E43*60)+F43</f>
        <v>0</v>
      </c>
      <c r="J43" s="263">
        <f>(G43*60)+H43</f>
        <v>0</v>
      </c>
      <c r="K43" s="263">
        <f>J43-I43</f>
        <v>0</v>
      </c>
      <c r="L43" s="206"/>
      <c r="M43" s="203"/>
      <c r="N43" s="263">
        <f t="shared" si="36"/>
        <v>0</v>
      </c>
      <c r="O43" s="201"/>
      <c r="P43" s="203"/>
      <c r="Q43" s="92">
        <f t="shared" si="37"/>
        <v>0</v>
      </c>
      <c r="R43" s="92">
        <f t="shared" si="38"/>
        <v>0</v>
      </c>
      <c r="S43" s="251" t="str">
        <f t="shared" si="39"/>
        <v> </v>
      </c>
      <c r="T43" s="252" t="str">
        <f t="shared" si="40"/>
        <v> </v>
      </c>
      <c r="U43" s="17"/>
      <c r="V43" s="17"/>
      <c r="X43" s="135"/>
      <c r="Y43" s="140" t="str">
        <f>IF(Y31=" "," ",INT(AA43/60))</f>
        <v> </v>
      </c>
      <c r="Z43" s="140" t="str">
        <f>IF(Y31=" "," ",MOD(AA43,60))</f>
        <v> </v>
      </c>
      <c r="AA43" s="219">
        <f>ROUNDDOWN((AA31/2),0)</f>
        <v>0</v>
      </c>
      <c r="AB43" s="216"/>
      <c r="AC43" s="222"/>
      <c r="AD43" s="216"/>
      <c r="AE43" s="216"/>
      <c r="AF43" s="111" t="str">
        <f>IF(AND(AD43=0,AE43=0)," ",AE43)</f>
        <v> </v>
      </c>
      <c r="AG43" s="75"/>
      <c r="AH43" s="145"/>
      <c r="AJ43" s="26"/>
      <c r="AK43" s="27"/>
      <c r="AL43" s="27"/>
      <c r="AM43" s="46"/>
    </row>
    <row r="44" spans="1:39" ht="12.75" customHeight="1">
      <c r="A44" s="89" t="str">
        <f>IF(D44=" "," ","Mi")</f>
        <v>Mi</v>
      </c>
      <c r="B44" s="90">
        <f t="shared" si="41"/>
        <v>1</v>
      </c>
      <c r="C44" s="90">
        <f t="shared" si="42"/>
        <v>24</v>
      </c>
      <c r="D44" s="91">
        <f t="shared" si="32"/>
        <v>24</v>
      </c>
      <c r="E44" s="201"/>
      <c r="F44" s="203"/>
      <c r="G44" s="201"/>
      <c r="H44" s="203"/>
      <c r="I44" s="263">
        <f>(E44*60)+F44</f>
        <v>0</v>
      </c>
      <c r="J44" s="263">
        <f>(G44*60)+H44</f>
        <v>0</v>
      </c>
      <c r="K44" s="263">
        <f>J44-I44</f>
        <v>0</v>
      </c>
      <c r="L44" s="206"/>
      <c r="M44" s="203"/>
      <c r="N44" s="263">
        <f t="shared" si="36"/>
        <v>0</v>
      </c>
      <c r="O44" s="201"/>
      <c r="P44" s="203"/>
      <c r="Q44" s="92">
        <f t="shared" si="37"/>
        <v>0</v>
      </c>
      <c r="R44" s="92">
        <f t="shared" si="38"/>
        <v>0</v>
      </c>
      <c r="S44" s="251" t="str">
        <f t="shared" si="39"/>
        <v> </v>
      </c>
      <c r="T44" s="252" t="str">
        <f t="shared" si="40"/>
        <v> </v>
      </c>
      <c r="U44" s="17"/>
      <c r="V44" s="17"/>
      <c r="W44" s="137"/>
      <c r="X44" s="139"/>
      <c r="Y44" s="137"/>
      <c r="Z44" s="137"/>
      <c r="AA44" s="214"/>
      <c r="AB44" s="214"/>
      <c r="AC44" s="214"/>
      <c r="AD44" s="214"/>
      <c r="AE44" s="214"/>
      <c r="AF44" s="137"/>
      <c r="AG44" s="137"/>
      <c r="AH44" s="138"/>
      <c r="AI44" s="243"/>
      <c r="AJ44" s="26"/>
      <c r="AK44" s="26"/>
      <c r="AL44" s="98"/>
      <c r="AM44" s="46"/>
    </row>
    <row r="45" spans="1:39" ht="12.75" customHeight="1">
      <c r="A45" s="89" t="str">
        <f>IF(D45=" "," ","Do")</f>
        <v>Do</v>
      </c>
      <c r="B45" s="90">
        <f t="shared" si="41"/>
        <v>1</v>
      </c>
      <c r="C45" s="90">
        <f t="shared" si="42"/>
        <v>25</v>
      </c>
      <c r="D45" s="91">
        <f t="shared" si="32"/>
        <v>25</v>
      </c>
      <c r="E45" s="201"/>
      <c r="F45" s="203"/>
      <c r="G45" s="201"/>
      <c r="H45" s="203"/>
      <c r="I45" s="263">
        <f>(E45*60)+F45</f>
        <v>0</v>
      </c>
      <c r="J45" s="263">
        <f>(G45*60)+H45</f>
        <v>0</v>
      </c>
      <c r="K45" s="263">
        <f>J45-I45</f>
        <v>0</v>
      </c>
      <c r="L45" s="206"/>
      <c r="M45" s="203"/>
      <c r="N45" s="263">
        <f t="shared" si="36"/>
        <v>0</v>
      </c>
      <c r="O45" s="201"/>
      <c r="P45" s="203"/>
      <c r="Q45" s="92">
        <f t="shared" si="37"/>
        <v>0</v>
      </c>
      <c r="R45" s="92">
        <f t="shared" si="38"/>
        <v>0</v>
      </c>
      <c r="S45" s="251" t="str">
        <f t="shared" si="39"/>
        <v> </v>
      </c>
      <c r="T45" s="252" t="str">
        <f t="shared" si="40"/>
        <v> </v>
      </c>
      <c r="U45" s="17"/>
      <c r="V45" s="17"/>
      <c r="W45" s="137"/>
      <c r="X45" s="144" t="s">
        <v>57</v>
      </c>
      <c r="Y45" s="137"/>
      <c r="Z45" s="111"/>
      <c r="AA45" s="218"/>
      <c r="AB45" s="216"/>
      <c r="AC45" s="216"/>
      <c r="AD45" s="216"/>
      <c r="AE45" s="216"/>
      <c r="AF45" s="111"/>
      <c r="AG45" s="75"/>
      <c r="AH45" s="145"/>
      <c r="AJ45" s="26"/>
      <c r="AK45" s="26"/>
      <c r="AL45" s="98"/>
      <c r="AM45" s="46"/>
    </row>
    <row r="46" spans="1:39" ht="12.75" customHeight="1">
      <c r="A46" s="89" t="str">
        <f>IF(D46=" "," ","Fr")</f>
        <v>Fr</v>
      </c>
      <c r="B46" s="90">
        <f t="shared" si="41"/>
        <v>1</v>
      </c>
      <c r="C46" s="90">
        <f t="shared" si="42"/>
        <v>26</v>
      </c>
      <c r="D46" s="91">
        <f t="shared" si="32"/>
        <v>26</v>
      </c>
      <c r="E46" s="201"/>
      <c r="F46" s="203"/>
      <c r="G46" s="201"/>
      <c r="H46" s="203"/>
      <c r="I46" s="263">
        <f>(E46*60)+F46</f>
        <v>0</v>
      </c>
      <c r="J46" s="263">
        <f>(G46*60)+H46</f>
        <v>0</v>
      </c>
      <c r="K46" s="263">
        <f>J46-I46</f>
        <v>0</v>
      </c>
      <c r="L46" s="206"/>
      <c r="M46" s="203"/>
      <c r="N46" s="263">
        <f t="shared" si="36"/>
        <v>0</v>
      </c>
      <c r="O46" s="201"/>
      <c r="P46" s="203"/>
      <c r="Q46" s="92">
        <f t="shared" si="37"/>
        <v>0</v>
      </c>
      <c r="R46" s="92">
        <f t="shared" si="38"/>
        <v>0</v>
      </c>
      <c r="S46" s="251" t="str">
        <f t="shared" si="39"/>
        <v> </v>
      </c>
      <c r="T46" s="252" t="str">
        <f t="shared" si="40"/>
        <v> </v>
      </c>
      <c r="U46" s="17"/>
      <c r="V46" s="17"/>
      <c r="W46" s="137"/>
      <c r="X46" s="151" t="str">
        <f>IF(Y35=" "," ",IF(AA37&lt;0,"–",IF(AA37&gt;0,"+"," ")))</f>
        <v> </v>
      </c>
      <c r="Y46" s="148" t="str">
        <f>IF(Y35=" "," ",IF(AA37&lt;0,Y38,INT(AA46/60)))</f>
        <v> </v>
      </c>
      <c r="Z46" s="148" t="str">
        <f>IF(Y35=" "," ",IF(AA37&lt;0,Z38,MOD(AA46,60)))</f>
        <v> </v>
      </c>
      <c r="AA46" s="217">
        <f>IF(AA37&gt;AA43,AA43,AA37)</f>
        <v>0</v>
      </c>
      <c r="AB46" s="216"/>
      <c r="AC46" s="216"/>
      <c r="AD46" s="216"/>
      <c r="AE46" s="216"/>
      <c r="AF46" s="111" t="str">
        <f>IF(AND(AD46=0,AE46=0)," ",AE46)</f>
        <v> </v>
      </c>
      <c r="AG46" s="75"/>
      <c r="AH46" s="145"/>
      <c r="AI46" s="242"/>
      <c r="AJ46" s="26"/>
      <c r="AK46" s="103"/>
      <c r="AL46" s="101"/>
      <c r="AM46" s="46"/>
    </row>
    <row r="47" spans="1:39" ht="12.75" customHeight="1">
      <c r="A47" s="89" t="str">
        <f>IF(D47=" "," ","Sa")</f>
        <v>Sa</v>
      </c>
      <c r="B47" s="90">
        <f t="shared" si="41"/>
        <v>1</v>
      </c>
      <c r="C47" s="90">
        <f t="shared" si="42"/>
        <v>27</v>
      </c>
      <c r="D47" s="91">
        <f t="shared" si="32"/>
        <v>27</v>
      </c>
      <c r="E47" s="201"/>
      <c r="F47" s="203"/>
      <c r="G47" s="201"/>
      <c r="H47" s="203"/>
      <c r="I47" s="263">
        <f t="shared" si="33"/>
        <v>0</v>
      </c>
      <c r="J47" s="263">
        <f t="shared" si="34"/>
        <v>0</v>
      </c>
      <c r="K47" s="263">
        <f t="shared" si="35"/>
        <v>0</v>
      </c>
      <c r="L47" s="206"/>
      <c r="M47" s="203"/>
      <c r="N47" s="263">
        <f t="shared" si="36"/>
        <v>0</v>
      </c>
      <c r="O47" s="201"/>
      <c r="P47" s="203"/>
      <c r="Q47" s="92">
        <f t="shared" si="37"/>
        <v>0</v>
      </c>
      <c r="R47" s="92">
        <f t="shared" si="38"/>
        <v>0</v>
      </c>
      <c r="S47" s="251" t="str">
        <f t="shared" si="39"/>
        <v> </v>
      </c>
      <c r="T47" s="252" t="str">
        <f t="shared" si="40"/>
        <v> </v>
      </c>
      <c r="U47" s="17"/>
      <c r="V47" s="17"/>
      <c r="W47" s="137"/>
      <c r="X47" s="139"/>
      <c r="Y47" s="137"/>
      <c r="Z47" s="137"/>
      <c r="AA47" s="214"/>
      <c r="AB47" s="214"/>
      <c r="AC47" s="214"/>
      <c r="AD47" s="214"/>
      <c r="AE47" s="214"/>
      <c r="AF47" s="137"/>
      <c r="AG47" s="137"/>
      <c r="AH47" s="138"/>
      <c r="AI47" s="243"/>
      <c r="AJ47" s="26"/>
      <c r="AK47" s="26"/>
      <c r="AL47" s="98"/>
      <c r="AM47" s="46"/>
    </row>
    <row r="48" spans="1:39" ht="12.75" customHeight="1" thickBot="1">
      <c r="A48" s="89" t="str">
        <f>IF(D48=" "," ","So")</f>
        <v>So</v>
      </c>
      <c r="B48" s="90">
        <f t="shared" si="41"/>
        <v>1</v>
      </c>
      <c r="C48" s="90">
        <f t="shared" si="42"/>
        <v>28</v>
      </c>
      <c r="D48" s="91">
        <f t="shared" si="32"/>
        <v>28</v>
      </c>
      <c r="E48" s="201"/>
      <c r="F48" s="203"/>
      <c r="G48" s="201"/>
      <c r="H48" s="203"/>
      <c r="I48" s="263">
        <f t="shared" si="33"/>
        <v>0</v>
      </c>
      <c r="J48" s="263">
        <f t="shared" si="34"/>
        <v>0</v>
      </c>
      <c r="K48" s="263">
        <f t="shared" si="35"/>
        <v>0</v>
      </c>
      <c r="L48" s="206"/>
      <c r="M48" s="203"/>
      <c r="N48" s="263">
        <f t="shared" si="36"/>
        <v>0</v>
      </c>
      <c r="O48" s="201"/>
      <c r="P48" s="203"/>
      <c r="Q48" s="92">
        <f t="shared" si="37"/>
        <v>0</v>
      </c>
      <c r="R48" s="102">
        <f t="shared" si="38"/>
        <v>0</v>
      </c>
      <c r="S48" s="251" t="str">
        <f t="shared" si="39"/>
        <v> </v>
      </c>
      <c r="T48" s="252" t="str">
        <f t="shared" si="40"/>
        <v> </v>
      </c>
      <c r="U48" s="17"/>
      <c r="V48" s="17"/>
      <c r="W48" s="137"/>
      <c r="X48" s="144" t="s">
        <v>54</v>
      </c>
      <c r="Y48" s="137"/>
      <c r="Z48" s="111"/>
      <c r="AA48" s="218"/>
      <c r="AB48" s="216"/>
      <c r="AC48" s="216"/>
      <c r="AD48" s="216"/>
      <c r="AE48" s="216"/>
      <c r="AF48" s="111"/>
      <c r="AG48" s="75"/>
      <c r="AH48" s="145"/>
      <c r="AI48" s="242"/>
      <c r="AJ48" s="26"/>
      <c r="AK48" s="103"/>
      <c r="AL48" s="101"/>
      <c r="AM48" s="46"/>
    </row>
    <row r="49" spans="1:39" ht="12.75" customHeight="1" thickBot="1">
      <c r="A49" s="104"/>
      <c r="B49" s="105"/>
      <c r="C49" s="106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8"/>
      <c r="R49" s="109">
        <f>SUM(R42:R48)</f>
        <v>0</v>
      </c>
      <c r="S49" s="251" t="str">
        <f>IF(R49=0," ",INT(R49/60))</f>
        <v> </v>
      </c>
      <c r="T49" s="252" t="str">
        <f>IF(R49=0," ",MOD(R49,60))</f>
        <v> </v>
      </c>
      <c r="U49" s="17"/>
      <c r="V49" s="17"/>
      <c r="W49" s="137"/>
      <c r="X49" s="135"/>
      <c r="Y49" s="148" t="str">
        <f>IF(Y35=" "," ",INT(AA49/60))</f>
        <v> </v>
      </c>
      <c r="Z49" s="148" t="str">
        <f>IF(Y35=" "," ",MOD(AA49,60))</f>
        <v> </v>
      </c>
      <c r="AA49" s="217">
        <f>IF(AA37&gt;AA43,AA37-AA43,0)</f>
        <v>0</v>
      </c>
      <c r="AB49" s="216"/>
      <c r="AC49" s="216"/>
      <c r="AD49" s="216"/>
      <c r="AE49" s="216"/>
      <c r="AF49" s="111"/>
      <c r="AG49" s="75"/>
      <c r="AH49" s="145"/>
      <c r="AI49" s="244" t="str">
        <f>IF(AA31=0," ",IF(AA49&gt;0,"  !! Erhöhte Personalausgaben !!"," "))</f>
        <v> </v>
      </c>
      <c r="AJ49" s="26"/>
      <c r="AK49" s="26"/>
      <c r="AL49" s="26"/>
      <c r="AM49" s="46"/>
    </row>
    <row r="50" spans="1:39" ht="3.75" customHeight="1">
      <c r="A50" s="79"/>
      <c r="B50" s="105"/>
      <c r="C50" s="106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8"/>
      <c r="R50" s="108"/>
      <c r="S50" s="253"/>
      <c r="T50" s="254"/>
      <c r="U50" s="17"/>
      <c r="V50" s="17"/>
      <c r="W50" s="93"/>
      <c r="X50" s="152"/>
      <c r="Y50" s="153"/>
      <c r="Z50" s="154" t="str">
        <f>IF(AND(AD50=0,AE50=0)," ",AD50)</f>
        <v> </v>
      </c>
      <c r="AA50" s="223"/>
      <c r="AB50" s="224"/>
      <c r="AC50" s="224"/>
      <c r="AD50" s="224"/>
      <c r="AE50" s="224"/>
      <c r="AF50" s="154"/>
      <c r="AG50" s="155"/>
      <c r="AH50" s="156"/>
      <c r="AI50" s="243"/>
      <c r="AJ50" s="26"/>
      <c r="AK50" s="26"/>
      <c r="AL50" s="26"/>
      <c r="AM50" s="46"/>
    </row>
    <row r="51" spans="1:39" ht="12.75" customHeight="1">
      <c r="A51" s="89" t="str">
        <f>IF(D51=" "," ","Mo")</f>
        <v>Mo</v>
      </c>
      <c r="B51" s="90"/>
      <c r="C51" s="90">
        <f>IF((C48+1)&gt;$C$5,0,IF(C48+1&lt;7,0,C48+1))</f>
        <v>29</v>
      </c>
      <c r="D51" s="91">
        <f aca="true" t="shared" si="43" ref="D51:D57">IF($G$3=0," ",IF(C51=0," ",C51))</f>
        <v>29</v>
      </c>
      <c r="E51" s="201"/>
      <c r="F51" s="203"/>
      <c r="G51" s="201"/>
      <c r="H51" s="203"/>
      <c r="I51" s="263">
        <f aca="true" t="shared" si="44" ref="I51:I57">(E51*60)+F51</f>
        <v>0</v>
      </c>
      <c r="J51" s="263">
        <f aca="true" t="shared" si="45" ref="J51:J57">(G51*60)+H51</f>
        <v>0</v>
      </c>
      <c r="K51" s="263">
        <f aca="true" t="shared" si="46" ref="K51:K57">J51-I51</f>
        <v>0</v>
      </c>
      <c r="L51" s="206"/>
      <c r="M51" s="203"/>
      <c r="N51" s="263">
        <f aca="true" t="shared" si="47" ref="N51:N57">IF(OR(L51="U",L51="K"),0,(L51*60)+M51)</f>
        <v>0</v>
      </c>
      <c r="O51" s="201"/>
      <c r="P51" s="203"/>
      <c r="Q51" s="92">
        <f aca="true" t="shared" si="48" ref="Q51:Q57">(O51*60)+P51</f>
        <v>0</v>
      </c>
      <c r="R51" s="92">
        <f aca="true" t="shared" si="49" ref="R51:R57">K51-N51-Q51</f>
        <v>0</v>
      </c>
      <c r="S51" s="251" t="str">
        <f aca="true" t="shared" si="50" ref="S51:S57">IF(E51=0," ",INT(R51/60))</f>
        <v> </v>
      </c>
      <c r="T51" s="252" t="str">
        <f aca="true" t="shared" si="51" ref="T51:T57">IF(E51=0," ",MOD(R51,60))</f>
        <v> </v>
      </c>
      <c r="U51" s="17"/>
      <c r="V51" s="17"/>
      <c r="AI51" s="245" t="str">
        <f>IF(AA31=0," ",IF(AA49&gt;0,"  Für  "&amp;AB53&amp;" Std.  "&amp;AC53&amp;" Min. ist mindestens der Mindestlohn zu zahlen."," "))</f>
        <v> </v>
      </c>
      <c r="AJ51" s="26"/>
      <c r="AK51" s="26"/>
      <c r="AL51" s="26"/>
      <c r="AM51" s="46"/>
    </row>
    <row r="52" spans="1:39" ht="12.75" customHeight="1">
      <c r="A52" s="89" t="str">
        <f>IF(D52=" "," ","Di")</f>
        <v>Di</v>
      </c>
      <c r="B52" s="90"/>
      <c r="C52" s="90">
        <f aca="true" t="shared" si="52" ref="C52:C57">IF((C51+1)&gt;$C$5,0,IF(C51+1&lt;7,0,C51+1))</f>
        <v>30</v>
      </c>
      <c r="D52" s="91">
        <f t="shared" si="43"/>
        <v>30</v>
      </c>
      <c r="E52" s="201"/>
      <c r="F52" s="203"/>
      <c r="G52" s="201"/>
      <c r="H52" s="203"/>
      <c r="I52" s="263">
        <f>(E52*60)+F52</f>
        <v>0</v>
      </c>
      <c r="J52" s="263">
        <f>(G52*60)+H52</f>
        <v>0</v>
      </c>
      <c r="K52" s="263">
        <f>J52-I52</f>
        <v>0</v>
      </c>
      <c r="L52" s="206"/>
      <c r="M52" s="203"/>
      <c r="N52" s="263">
        <f t="shared" si="47"/>
        <v>0</v>
      </c>
      <c r="O52" s="201"/>
      <c r="P52" s="203"/>
      <c r="Q52" s="92">
        <f t="shared" si="48"/>
        <v>0</v>
      </c>
      <c r="R52" s="92">
        <f t="shared" si="49"/>
        <v>0</v>
      </c>
      <c r="S52" s="251" t="str">
        <f t="shared" si="50"/>
        <v> </v>
      </c>
      <c r="T52" s="252" t="str">
        <f t="shared" si="51"/>
        <v> </v>
      </c>
      <c r="U52" s="17"/>
      <c r="V52" s="17"/>
      <c r="W52" s="93"/>
      <c r="AA52" s="226" t="s">
        <v>62</v>
      </c>
      <c r="AI52" s="243"/>
      <c r="AJ52" s="26"/>
      <c r="AK52" s="26"/>
      <c r="AL52" s="26"/>
      <c r="AM52" s="46"/>
    </row>
    <row r="53" spans="1:39" ht="12.75" customHeight="1">
      <c r="A53" s="89" t="str">
        <f>IF(D53=" "," ","Mi")</f>
        <v>Mi</v>
      </c>
      <c r="B53" s="90"/>
      <c r="C53" s="90">
        <f t="shared" si="52"/>
        <v>31</v>
      </c>
      <c r="D53" s="91">
        <f t="shared" si="43"/>
        <v>31</v>
      </c>
      <c r="E53" s="201"/>
      <c r="F53" s="203"/>
      <c r="G53" s="201"/>
      <c r="H53" s="203"/>
      <c r="I53" s="263">
        <f>(E53*60)+F53</f>
        <v>0</v>
      </c>
      <c r="J53" s="263">
        <f>(G53*60)+H53</f>
        <v>0</v>
      </c>
      <c r="K53" s="263">
        <f>J53-I53</f>
        <v>0</v>
      </c>
      <c r="L53" s="206"/>
      <c r="M53" s="203"/>
      <c r="N53" s="263">
        <f t="shared" si="47"/>
        <v>0</v>
      </c>
      <c r="O53" s="201"/>
      <c r="P53" s="203"/>
      <c r="Q53" s="92">
        <f t="shared" si="48"/>
        <v>0</v>
      </c>
      <c r="R53" s="92">
        <f t="shared" si="49"/>
        <v>0</v>
      </c>
      <c r="S53" s="251" t="str">
        <f t="shared" si="50"/>
        <v> </v>
      </c>
      <c r="T53" s="252" t="str">
        <f t="shared" si="51"/>
        <v> </v>
      </c>
      <c r="U53" s="17"/>
      <c r="V53" s="17"/>
      <c r="W53" s="93"/>
      <c r="AA53" s="209">
        <f>AA31+AA49</f>
        <v>0</v>
      </c>
      <c r="AB53" s="209">
        <f>INT(AA53/60)</f>
        <v>0</v>
      </c>
      <c r="AC53" s="209">
        <f>MOD(AA53,60)</f>
        <v>0</v>
      </c>
      <c r="AI53" s="243"/>
      <c r="AJ53" s="26"/>
      <c r="AK53" s="26"/>
      <c r="AL53" s="26"/>
      <c r="AM53" s="46"/>
    </row>
    <row r="54" spans="1:39" ht="12.75" customHeight="1">
      <c r="A54" s="89" t="str">
        <f>IF(D54=" "," ","Do")</f>
        <v> </v>
      </c>
      <c r="B54" s="90"/>
      <c r="C54" s="90">
        <f t="shared" si="52"/>
        <v>0</v>
      </c>
      <c r="D54" s="91" t="str">
        <f t="shared" si="43"/>
        <v> </v>
      </c>
      <c r="E54" s="201"/>
      <c r="F54" s="203"/>
      <c r="G54" s="201"/>
      <c r="H54" s="203"/>
      <c r="I54" s="263">
        <f>(E54*60)+F54</f>
        <v>0</v>
      </c>
      <c r="J54" s="263">
        <f>(G54*60)+H54</f>
        <v>0</v>
      </c>
      <c r="K54" s="263">
        <f>J54-I54</f>
        <v>0</v>
      </c>
      <c r="L54" s="206"/>
      <c r="M54" s="203"/>
      <c r="N54" s="263">
        <f t="shared" si="47"/>
        <v>0</v>
      </c>
      <c r="O54" s="201"/>
      <c r="P54" s="203"/>
      <c r="Q54" s="92">
        <f t="shared" si="48"/>
        <v>0</v>
      </c>
      <c r="R54" s="92">
        <f t="shared" si="49"/>
        <v>0</v>
      </c>
      <c r="S54" s="251" t="str">
        <f t="shared" si="50"/>
        <v> </v>
      </c>
      <c r="T54" s="252" t="str">
        <f t="shared" si="51"/>
        <v> </v>
      </c>
      <c r="U54" s="17"/>
      <c r="V54" s="17"/>
      <c r="AI54" s="243"/>
      <c r="AJ54" s="26"/>
      <c r="AK54" s="26"/>
      <c r="AL54" s="26"/>
      <c r="AM54" s="46"/>
    </row>
    <row r="55" spans="1:39" ht="12.75" customHeight="1">
      <c r="A55" s="89" t="str">
        <f>IF(D55=" "," ","Fr")</f>
        <v> </v>
      </c>
      <c r="B55" s="90"/>
      <c r="C55" s="90">
        <f t="shared" si="52"/>
        <v>0</v>
      </c>
      <c r="D55" s="91" t="str">
        <f t="shared" si="43"/>
        <v> </v>
      </c>
      <c r="E55" s="201"/>
      <c r="F55" s="203"/>
      <c r="G55" s="201"/>
      <c r="H55" s="203"/>
      <c r="I55" s="263">
        <f>(E55*60)+F55</f>
        <v>0</v>
      </c>
      <c r="J55" s="263">
        <f>(G55*60)+H55</f>
        <v>0</v>
      </c>
      <c r="K55" s="263">
        <f>J55-I55</f>
        <v>0</v>
      </c>
      <c r="L55" s="206"/>
      <c r="M55" s="203"/>
      <c r="N55" s="263">
        <f t="shared" si="47"/>
        <v>0</v>
      </c>
      <c r="O55" s="201"/>
      <c r="P55" s="203"/>
      <c r="Q55" s="92">
        <f t="shared" si="48"/>
        <v>0</v>
      </c>
      <c r="R55" s="92">
        <f t="shared" si="49"/>
        <v>0</v>
      </c>
      <c r="S55" s="251" t="str">
        <f t="shared" si="50"/>
        <v> </v>
      </c>
      <c r="T55" s="252" t="str">
        <f t="shared" si="51"/>
        <v> </v>
      </c>
      <c r="U55" s="17"/>
      <c r="V55" s="17"/>
      <c r="AI55" s="243"/>
      <c r="AJ55" s="26"/>
      <c r="AK55" s="26"/>
      <c r="AL55" s="26"/>
      <c r="AM55" s="46"/>
    </row>
    <row r="56" spans="1:39" ht="12.75" customHeight="1">
      <c r="A56" s="89" t="str">
        <f>IF(D56=" "," ","Sa")</f>
        <v> </v>
      </c>
      <c r="B56" s="90"/>
      <c r="C56" s="90">
        <f t="shared" si="52"/>
        <v>0</v>
      </c>
      <c r="D56" s="91" t="str">
        <f t="shared" si="43"/>
        <v> </v>
      </c>
      <c r="E56" s="201"/>
      <c r="F56" s="203"/>
      <c r="G56" s="201"/>
      <c r="H56" s="203"/>
      <c r="I56" s="263">
        <f t="shared" si="44"/>
        <v>0</v>
      </c>
      <c r="J56" s="263">
        <f t="shared" si="45"/>
        <v>0</v>
      </c>
      <c r="K56" s="263">
        <f t="shared" si="46"/>
        <v>0</v>
      </c>
      <c r="L56" s="206"/>
      <c r="M56" s="203"/>
      <c r="N56" s="263">
        <f t="shared" si="47"/>
        <v>0</v>
      </c>
      <c r="O56" s="201"/>
      <c r="P56" s="203"/>
      <c r="Q56" s="92">
        <f t="shared" si="48"/>
        <v>0</v>
      </c>
      <c r="R56" s="92">
        <f t="shared" si="49"/>
        <v>0</v>
      </c>
      <c r="S56" s="251" t="str">
        <f t="shared" si="50"/>
        <v> </v>
      </c>
      <c r="T56" s="252" t="str">
        <f t="shared" si="51"/>
        <v> </v>
      </c>
      <c r="U56" s="17"/>
      <c r="V56" s="17"/>
      <c r="X56" s="282" t="s">
        <v>60</v>
      </c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J56" s="26"/>
      <c r="AK56" s="26"/>
      <c r="AL56" s="26"/>
      <c r="AM56" s="46"/>
    </row>
    <row r="57" spans="1:39" ht="12.75" customHeight="1" thickBot="1">
      <c r="A57" s="104" t="str">
        <f>IF(D57=" "," ","So")</f>
        <v> </v>
      </c>
      <c r="B57" s="157"/>
      <c r="C57" s="90">
        <f t="shared" si="52"/>
        <v>0</v>
      </c>
      <c r="D57" s="158" t="str">
        <f t="shared" si="43"/>
        <v> </v>
      </c>
      <c r="E57" s="201"/>
      <c r="F57" s="203"/>
      <c r="G57" s="201"/>
      <c r="H57" s="203"/>
      <c r="I57" s="263">
        <f t="shared" si="44"/>
        <v>0</v>
      </c>
      <c r="J57" s="263">
        <f t="shared" si="45"/>
        <v>0</v>
      </c>
      <c r="K57" s="263">
        <f t="shared" si="46"/>
        <v>0</v>
      </c>
      <c r="L57" s="206"/>
      <c r="M57" s="203"/>
      <c r="N57" s="263">
        <f t="shared" si="47"/>
        <v>0</v>
      </c>
      <c r="O57" s="201"/>
      <c r="P57" s="203"/>
      <c r="Q57" s="92">
        <f t="shared" si="48"/>
        <v>0</v>
      </c>
      <c r="R57" s="102">
        <f t="shared" si="49"/>
        <v>0</v>
      </c>
      <c r="S57" s="251" t="str">
        <f t="shared" si="50"/>
        <v> </v>
      </c>
      <c r="T57" s="252" t="str">
        <f t="shared" si="51"/>
        <v> </v>
      </c>
      <c r="U57" s="17"/>
      <c r="V57" s="17"/>
      <c r="W57" s="93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43"/>
      <c r="AJ57" s="26"/>
      <c r="AK57" s="26"/>
      <c r="AL57" s="26"/>
      <c r="AM57" s="46"/>
    </row>
    <row r="58" spans="1:39" ht="12.75" customHeight="1" thickBot="1">
      <c r="A58" s="104"/>
      <c r="B58" s="159"/>
      <c r="C58" s="160"/>
      <c r="D58" s="161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62"/>
      <c r="R58" s="109">
        <f>SUM(R51:R57)</f>
        <v>0</v>
      </c>
      <c r="S58" s="251" t="str">
        <f>IF(R58=0," ",INT(R58/60))</f>
        <v> </v>
      </c>
      <c r="T58" s="252" t="str">
        <f>IF(R58=0," ",MOD(R58,60))</f>
        <v> </v>
      </c>
      <c r="U58" s="17"/>
      <c r="V58" s="17"/>
      <c r="W58" s="93"/>
      <c r="X58" s="163"/>
      <c r="Y58" s="163"/>
      <c r="Z58" s="163"/>
      <c r="AA58" s="225"/>
      <c r="AB58" s="225"/>
      <c r="AC58" s="225"/>
      <c r="AD58" s="225"/>
      <c r="AE58" s="225"/>
      <c r="AF58" s="163"/>
      <c r="AG58" s="163"/>
      <c r="AH58" s="163"/>
      <c r="AI58" s="243"/>
      <c r="AJ58" s="26"/>
      <c r="AK58" s="26"/>
      <c r="AL58" s="26"/>
      <c r="AM58" s="46"/>
    </row>
    <row r="59" spans="1:39" ht="3.75" customHeight="1">
      <c r="A59" s="79"/>
      <c r="B59" s="105"/>
      <c r="C59" s="106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8"/>
      <c r="R59" s="108"/>
      <c r="S59" s="253"/>
      <c r="T59" s="254"/>
      <c r="U59" s="17"/>
      <c r="V59" s="17"/>
      <c r="AJ59" s="26"/>
      <c r="AK59" s="26"/>
      <c r="AL59" s="26"/>
      <c r="AM59" s="46"/>
    </row>
    <row r="60" spans="1:39" ht="12.75" customHeight="1">
      <c r="A60" s="89" t="str">
        <f>IF(D60=" "," ","Mo")</f>
        <v> </v>
      </c>
      <c r="B60" s="90"/>
      <c r="C60" s="90">
        <f>IF((C57+1)&gt;$C$5,0,IF(C57+1&lt;7,0,C57+1))</f>
        <v>0</v>
      </c>
      <c r="D60" s="91" t="str">
        <f>IF($G$3=0," ",IF(C60=0," ",C60))</f>
        <v> </v>
      </c>
      <c r="E60" s="201"/>
      <c r="F60" s="203"/>
      <c r="G60" s="201"/>
      <c r="H60" s="203"/>
      <c r="I60" s="263">
        <f aca="true" t="shared" si="53" ref="I60:I66">(E60*60)+F60</f>
        <v>0</v>
      </c>
      <c r="J60" s="263">
        <f aca="true" t="shared" si="54" ref="J60:J66">(G60*60)+H60</f>
        <v>0</v>
      </c>
      <c r="K60" s="263">
        <f aca="true" t="shared" si="55" ref="K60:K66">J60-I60</f>
        <v>0</v>
      </c>
      <c r="L60" s="206"/>
      <c r="M60" s="203"/>
      <c r="N60" s="263">
        <f aca="true" t="shared" si="56" ref="N60:N66">IF(OR(L60="U",L60="K"),0,(L60*60)+M60)</f>
        <v>0</v>
      </c>
      <c r="O60" s="201"/>
      <c r="P60" s="203"/>
      <c r="Q60" s="92">
        <f>(O60*60)+P60</f>
        <v>0</v>
      </c>
      <c r="R60" s="92">
        <f>K60-N60-Q60</f>
        <v>0</v>
      </c>
      <c r="S60" s="251" t="str">
        <f>IF(E60=0," ",INT(R60/60))</f>
        <v> </v>
      </c>
      <c r="T60" s="252" t="str">
        <f>IF(E60=0," ",MOD(R60,60))</f>
        <v> </v>
      </c>
      <c r="U60" s="17"/>
      <c r="V60" s="17"/>
      <c r="AI60" s="243"/>
      <c r="AJ60" s="26"/>
      <c r="AK60" s="26"/>
      <c r="AL60" s="26"/>
      <c r="AM60" s="46"/>
    </row>
    <row r="61" spans="1:39" ht="12.75" customHeight="1" thickBot="1">
      <c r="A61" s="89" t="str">
        <f>IF(D61=" "," ","Di")</f>
        <v> </v>
      </c>
      <c r="B61" s="90"/>
      <c r="C61" s="90">
        <f>IF((C60+1)&gt;$C$5,0,IF(C60+1&lt;7,0,C60+1))</f>
        <v>0</v>
      </c>
      <c r="D61" s="91" t="str">
        <f>IF($G$3=0," ",IF(C61=0," ",C61))</f>
        <v> </v>
      </c>
      <c r="E61" s="201"/>
      <c r="F61" s="203"/>
      <c r="G61" s="201"/>
      <c r="H61" s="203"/>
      <c r="I61" s="263">
        <f t="shared" si="53"/>
        <v>0</v>
      </c>
      <c r="J61" s="263">
        <f t="shared" si="54"/>
        <v>0</v>
      </c>
      <c r="K61" s="263">
        <f t="shared" si="55"/>
        <v>0</v>
      </c>
      <c r="L61" s="206"/>
      <c r="M61" s="203"/>
      <c r="N61" s="263">
        <f t="shared" si="56"/>
        <v>0</v>
      </c>
      <c r="O61" s="201"/>
      <c r="P61" s="203"/>
      <c r="Q61" s="92">
        <f>(O61*60)+P61</f>
        <v>0</v>
      </c>
      <c r="R61" s="92">
        <f>K61-N61-Q61</f>
        <v>0</v>
      </c>
      <c r="S61" s="251" t="str">
        <f>IF(E61=0," ",INT(R61/60))</f>
        <v> </v>
      </c>
      <c r="T61" s="252" t="str">
        <f>IF(E61=0," ",MOD(R61,60))</f>
        <v> </v>
      </c>
      <c r="U61" s="17"/>
      <c r="V61" s="17"/>
      <c r="AI61" s="243"/>
      <c r="AJ61" s="26"/>
      <c r="AK61" s="26"/>
      <c r="AL61" s="26"/>
      <c r="AM61" s="46"/>
    </row>
    <row r="62" spans="1:39" ht="12.75" customHeight="1" hidden="1" outlineLevel="1">
      <c r="A62" s="164"/>
      <c r="B62" s="63"/>
      <c r="C62" s="63"/>
      <c r="D62" s="165"/>
      <c r="E62" s="204"/>
      <c r="F62" s="204"/>
      <c r="G62" s="204"/>
      <c r="H62" s="204"/>
      <c r="I62" s="263">
        <f t="shared" si="53"/>
        <v>0</v>
      </c>
      <c r="J62" s="263">
        <f t="shared" si="54"/>
        <v>0</v>
      </c>
      <c r="K62" s="263">
        <f t="shared" si="55"/>
        <v>0</v>
      </c>
      <c r="L62" s="207"/>
      <c r="M62" s="204"/>
      <c r="N62" s="263">
        <f t="shared" si="56"/>
        <v>0</v>
      </c>
      <c r="O62" s="204"/>
      <c r="P62" s="204"/>
      <c r="Q62" s="166">
        <f aca="true" t="shared" si="57" ref="Q62:R64">M62</f>
        <v>0</v>
      </c>
      <c r="R62" s="166">
        <f t="shared" si="57"/>
        <v>0</v>
      </c>
      <c r="S62" s="251" t="str">
        <f>IF(E62=0," ",IF(AND(#REF!&lt;=6,#REF!=0),#REF!,IF(#REF!&lt;6,#REF!,#REF!)))</f>
        <v> </v>
      </c>
      <c r="T62" s="252" t="str">
        <f>IF(E62=0," ",IF(AND(#REF!&lt;=6,#REF!=0),#REF!,IF(#REF!&lt;6,#REF!,#REF!)))</f>
        <v> </v>
      </c>
      <c r="U62" s="17"/>
      <c r="V62" s="17"/>
      <c r="X62" s="139"/>
      <c r="Y62" s="137"/>
      <c r="Z62" s="137"/>
      <c r="AA62" s="214"/>
      <c r="AB62" s="214"/>
      <c r="AC62" s="214"/>
      <c r="AD62" s="214"/>
      <c r="AE62" s="214"/>
      <c r="AF62" s="137"/>
      <c r="AG62" s="137"/>
      <c r="AH62" s="138"/>
      <c r="AJ62" s="26"/>
      <c r="AK62" s="26"/>
      <c r="AL62" s="26"/>
      <c r="AM62" s="46"/>
    </row>
    <row r="63" spans="1:39" ht="12.75" customHeight="1" hidden="1" outlineLevel="1">
      <c r="A63" s="164"/>
      <c r="B63" s="63"/>
      <c r="C63" s="63"/>
      <c r="D63" s="165"/>
      <c r="E63" s="204"/>
      <c r="F63" s="204"/>
      <c r="G63" s="204"/>
      <c r="H63" s="204"/>
      <c r="I63" s="263">
        <f t="shared" si="53"/>
        <v>0</v>
      </c>
      <c r="J63" s="263">
        <f t="shared" si="54"/>
        <v>0</v>
      </c>
      <c r="K63" s="263">
        <f t="shared" si="55"/>
        <v>0</v>
      </c>
      <c r="L63" s="207"/>
      <c r="M63" s="204"/>
      <c r="N63" s="263">
        <f t="shared" si="56"/>
        <v>0</v>
      </c>
      <c r="O63" s="204"/>
      <c r="P63" s="204"/>
      <c r="Q63" s="166">
        <f t="shared" si="57"/>
        <v>0</v>
      </c>
      <c r="R63" s="166">
        <f t="shared" si="57"/>
        <v>0</v>
      </c>
      <c r="S63" s="251" t="str">
        <f>IF(E63=0," ",IF(AND(#REF!&lt;=6,#REF!=0),#REF!,IF(#REF!&lt;6,#REF!,#REF!)))</f>
        <v> </v>
      </c>
      <c r="T63" s="252" t="str">
        <f>IF(E63=0," ",IF(AND(#REF!&lt;=6,#REF!=0),#REF!,IF(#REF!&lt;6,#REF!,#REF!)))</f>
        <v> </v>
      </c>
      <c r="U63" s="17"/>
      <c r="V63" s="17"/>
      <c r="X63" s="139"/>
      <c r="Y63" s="137"/>
      <c r="Z63" s="137"/>
      <c r="AA63" s="214"/>
      <c r="AB63" s="214"/>
      <c r="AC63" s="214"/>
      <c r="AD63" s="214"/>
      <c r="AE63" s="214"/>
      <c r="AF63" s="137"/>
      <c r="AG63" s="137"/>
      <c r="AH63" s="138"/>
      <c r="AJ63" s="26"/>
      <c r="AK63" s="26"/>
      <c r="AL63" s="26"/>
      <c r="AM63" s="46"/>
    </row>
    <row r="64" spans="1:39" ht="12.75" customHeight="1" hidden="1" outlineLevel="1">
      <c r="A64" s="164"/>
      <c r="B64" s="63"/>
      <c r="C64" s="63"/>
      <c r="D64" s="165"/>
      <c r="E64" s="204"/>
      <c r="F64" s="204"/>
      <c r="G64" s="204"/>
      <c r="H64" s="204"/>
      <c r="I64" s="263">
        <f t="shared" si="53"/>
        <v>0</v>
      </c>
      <c r="J64" s="263">
        <f t="shared" si="54"/>
        <v>0</v>
      </c>
      <c r="K64" s="263">
        <f t="shared" si="55"/>
        <v>0</v>
      </c>
      <c r="L64" s="207"/>
      <c r="M64" s="204"/>
      <c r="N64" s="263">
        <f t="shared" si="56"/>
        <v>0</v>
      </c>
      <c r="O64" s="204"/>
      <c r="P64" s="204"/>
      <c r="Q64" s="166">
        <f t="shared" si="57"/>
        <v>0</v>
      </c>
      <c r="R64" s="166">
        <f t="shared" si="57"/>
        <v>0</v>
      </c>
      <c r="S64" s="251" t="str">
        <f>IF(E64=0," ",IF(AND(#REF!&lt;=6,#REF!=0),#REF!,IF(#REF!&lt;6,#REF!,#REF!)))</f>
        <v> </v>
      </c>
      <c r="T64" s="252" t="str">
        <f>IF(E64=0," ",IF(AND(#REF!&lt;=6,#REF!=0),#REF!,IF(#REF!&lt;6,#REF!,#REF!)))</f>
        <v> </v>
      </c>
      <c r="U64" s="17"/>
      <c r="V64" s="17"/>
      <c r="X64" s="139"/>
      <c r="Y64" s="137"/>
      <c r="Z64" s="137"/>
      <c r="AA64" s="214"/>
      <c r="AB64" s="214"/>
      <c r="AC64" s="214"/>
      <c r="AD64" s="214"/>
      <c r="AE64" s="214"/>
      <c r="AF64" s="137"/>
      <c r="AG64" s="137"/>
      <c r="AH64" s="138"/>
      <c r="AJ64" s="26"/>
      <c r="AK64" s="26"/>
      <c r="AL64" s="26"/>
      <c r="AM64" s="46"/>
    </row>
    <row r="65" spans="1:39" ht="12.75" customHeight="1" hidden="1" outlineLevel="1">
      <c r="A65" s="164"/>
      <c r="B65" s="63"/>
      <c r="C65" s="63"/>
      <c r="D65" s="165"/>
      <c r="E65" s="204"/>
      <c r="F65" s="204"/>
      <c r="G65" s="204"/>
      <c r="H65" s="204"/>
      <c r="I65" s="263">
        <f t="shared" si="53"/>
        <v>0</v>
      </c>
      <c r="J65" s="263">
        <f t="shared" si="54"/>
        <v>0</v>
      </c>
      <c r="K65" s="263">
        <f t="shared" si="55"/>
        <v>0</v>
      </c>
      <c r="L65" s="207"/>
      <c r="M65" s="204"/>
      <c r="N65" s="263">
        <f t="shared" si="56"/>
        <v>0</v>
      </c>
      <c r="O65" s="204"/>
      <c r="P65" s="204"/>
      <c r="Q65" s="166"/>
      <c r="R65" s="166"/>
      <c r="S65" s="251" t="str">
        <f>IF(E65=0," ",IF(AND(#REF!&lt;=6,#REF!=0),#REF!,IF(#REF!&lt;6,#REF!,#REF!)))</f>
        <v> </v>
      </c>
      <c r="T65" s="252" t="str">
        <f>IF(E65=0," ",IF(AND(#REF!&lt;=6,#REF!=0),#REF!,IF(#REF!&lt;6,#REF!,#REF!)))</f>
        <v> </v>
      </c>
      <c r="U65" s="17"/>
      <c r="V65" s="17"/>
      <c r="W65" s="93"/>
      <c r="X65" s="135"/>
      <c r="Y65" s="93"/>
      <c r="Z65" s="111" t="str">
        <f>IF(AND(AD65=0,AE65=0)," ",AD65)</f>
        <v> </v>
      </c>
      <c r="AA65" s="218"/>
      <c r="AB65" s="216"/>
      <c r="AC65" s="216"/>
      <c r="AD65" s="216"/>
      <c r="AE65" s="216"/>
      <c r="AF65" s="111" t="str">
        <f>IF(AND(AD65=0,AE65=0)," ",AE65)</f>
        <v> </v>
      </c>
      <c r="AG65" s="75"/>
      <c r="AH65" s="145"/>
      <c r="AI65" s="243"/>
      <c r="AJ65" s="26"/>
      <c r="AK65" s="26"/>
      <c r="AL65" s="26"/>
      <c r="AM65" s="46"/>
    </row>
    <row r="66" spans="1:39" ht="12.75" customHeight="1" hidden="1" outlineLevel="1" thickBot="1">
      <c r="A66" s="36"/>
      <c r="B66" s="142"/>
      <c r="C66" s="142"/>
      <c r="D66" s="167"/>
      <c r="E66" s="205"/>
      <c r="F66" s="205"/>
      <c r="G66" s="205"/>
      <c r="H66" s="205"/>
      <c r="I66" s="263">
        <f t="shared" si="53"/>
        <v>0</v>
      </c>
      <c r="J66" s="263">
        <f t="shared" si="54"/>
        <v>0</v>
      </c>
      <c r="K66" s="263">
        <f t="shared" si="55"/>
        <v>0</v>
      </c>
      <c r="L66" s="208"/>
      <c r="M66" s="205"/>
      <c r="N66" s="263">
        <f t="shared" si="56"/>
        <v>0</v>
      </c>
      <c r="O66" s="205"/>
      <c r="P66" s="205"/>
      <c r="Q66" s="168"/>
      <c r="R66" s="168"/>
      <c r="S66" s="255" t="str">
        <f>IF(E66=0," ",IF(AND(#REF!&lt;=6,#REF!=0),#REF!,IF(#REF!&lt;6,#REF!,#REF!)))</f>
        <v> </v>
      </c>
      <c r="T66" s="256" t="str">
        <f>IF(E66=0," ",IF(AND(#REF!&lt;=6,#REF!=0),#REF!,IF(#REF!&lt;6,#REF!,#REF!)))</f>
        <v> </v>
      </c>
      <c r="U66" s="169"/>
      <c r="V66" s="169"/>
      <c r="W66" s="93"/>
      <c r="X66" s="135"/>
      <c r="Y66" s="137"/>
      <c r="Z66" s="137"/>
      <c r="AA66" s="214"/>
      <c r="AB66" s="214"/>
      <c r="AC66" s="214"/>
      <c r="AD66" s="214"/>
      <c r="AE66" s="214"/>
      <c r="AF66" s="137"/>
      <c r="AG66" s="137"/>
      <c r="AH66" s="138"/>
      <c r="AJ66" s="26"/>
      <c r="AK66" s="26"/>
      <c r="AL66" s="26"/>
      <c r="AM66" s="46"/>
    </row>
    <row r="67" spans="1:39" ht="12.75" customHeight="1" collapsed="1" thickBot="1">
      <c r="A67" s="36"/>
      <c r="B67" s="170"/>
      <c r="C67" s="171"/>
      <c r="D67" s="172"/>
      <c r="E67" s="173"/>
      <c r="F67" s="173"/>
      <c r="G67" s="173"/>
      <c r="H67" s="173"/>
      <c r="I67" s="162"/>
      <c r="J67" s="162"/>
      <c r="K67" s="162"/>
      <c r="L67" s="173"/>
      <c r="M67" s="173"/>
      <c r="N67" s="162"/>
      <c r="O67" s="173"/>
      <c r="P67" s="173"/>
      <c r="Q67" s="108"/>
      <c r="R67" s="109">
        <f>SUM(R60:R61)</f>
        <v>0</v>
      </c>
      <c r="S67" s="251" t="str">
        <f>IF(R67=0," ",INT(R67/60))</f>
        <v> </v>
      </c>
      <c r="T67" s="252" t="str">
        <f>IF(R67=0," ",MOD(R67,60))</f>
        <v> </v>
      </c>
      <c r="V67" s="174"/>
      <c r="W67" s="93"/>
      <c r="AI67" s="243"/>
      <c r="AJ67" s="26"/>
      <c r="AK67" s="26"/>
      <c r="AL67" s="26"/>
      <c r="AM67" s="46"/>
    </row>
    <row r="68" spans="1:39" ht="15" thickBot="1">
      <c r="A68" s="175"/>
      <c r="B68" s="176"/>
      <c r="C68" s="177"/>
      <c r="D68" s="178"/>
      <c r="E68" s="150"/>
      <c r="F68" s="150"/>
      <c r="G68" s="150"/>
      <c r="H68" s="150"/>
      <c r="I68" s="179"/>
      <c r="J68" s="179"/>
      <c r="K68" s="179"/>
      <c r="L68" s="150"/>
      <c r="M68" s="150"/>
      <c r="N68" s="179"/>
      <c r="O68" s="150"/>
      <c r="P68" s="150"/>
      <c r="Q68" s="179"/>
      <c r="R68" s="179"/>
      <c r="S68" s="253"/>
      <c r="T68" s="254"/>
      <c r="U68" s="180"/>
      <c r="V68" s="180"/>
      <c r="W68" s="93"/>
      <c r="X68" s="282" t="s">
        <v>59</v>
      </c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43"/>
      <c r="AJ68" s="26"/>
      <c r="AK68" s="26"/>
      <c r="AL68" s="26"/>
      <c r="AM68" s="46"/>
    </row>
    <row r="69" spans="1:43" s="8" customFormat="1" ht="12.75" customHeight="1" hidden="1" outlineLevel="1">
      <c r="A69" s="181"/>
      <c r="B69" s="182"/>
      <c r="C69" s="101"/>
      <c r="D69" s="101"/>
      <c r="E69" s="183"/>
      <c r="F69" s="183"/>
      <c r="G69" s="183"/>
      <c r="H69" s="183"/>
      <c r="I69" s="184"/>
      <c r="J69" s="184"/>
      <c r="K69" s="184"/>
      <c r="L69" s="183"/>
      <c r="M69" s="183"/>
      <c r="N69" s="184"/>
      <c r="O69" s="183"/>
      <c r="P69" s="185" t="s">
        <v>53</v>
      </c>
      <c r="Q69" s="184"/>
      <c r="R69" s="184"/>
      <c r="S69" s="186" t="str">
        <f>Y31</f>
        <v> </v>
      </c>
      <c r="T69" s="187" t="str">
        <f>Z31</f>
        <v> </v>
      </c>
      <c r="W69" s="93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43"/>
      <c r="AJ69" s="26"/>
      <c r="AK69" s="26"/>
      <c r="AL69" s="26"/>
      <c r="AM69" s="46"/>
      <c r="AO69" s="9"/>
      <c r="AP69" s="6"/>
      <c r="AQ69" s="6"/>
    </row>
    <row r="70" spans="1:43" s="8" customFormat="1" ht="13.5" customHeight="1" hidden="1" outlineLevel="1" thickBot="1">
      <c r="A70" s="181"/>
      <c r="B70" s="182"/>
      <c r="C70" s="101"/>
      <c r="D70" s="101"/>
      <c r="E70" s="183"/>
      <c r="F70" s="183"/>
      <c r="G70" s="183"/>
      <c r="H70" s="183"/>
      <c r="I70" s="184"/>
      <c r="J70" s="184"/>
      <c r="K70" s="184"/>
      <c r="L70" s="183"/>
      <c r="M70" s="183"/>
      <c r="N70" s="184"/>
      <c r="O70" s="183"/>
      <c r="P70" s="183"/>
      <c r="Q70" s="184"/>
      <c r="R70" s="184"/>
      <c r="S70" s="186"/>
      <c r="T70" s="187"/>
      <c r="U70" s="141"/>
      <c r="V70" s="141"/>
      <c r="W70" s="93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43"/>
      <c r="AJ70" s="26"/>
      <c r="AK70" s="26"/>
      <c r="AL70" s="26"/>
      <c r="AM70" s="46"/>
      <c r="AO70" s="9"/>
      <c r="AP70" s="6"/>
      <c r="AQ70" s="6"/>
    </row>
    <row r="71" spans="1:39" ht="12.75" customHeight="1" collapsed="1" thickBot="1">
      <c r="A71" s="175"/>
      <c r="B71" s="176"/>
      <c r="C71" s="142"/>
      <c r="D71" s="178"/>
      <c r="E71" s="188"/>
      <c r="F71" s="188"/>
      <c r="G71" s="188"/>
      <c r="H71" s="189"/>
      <c r="I71" s="190"/>
      <c r="J71" s="190"/>
      <c r="K71" s="190"/>
      <c r="L71" s="188"/>
      <c r="M71" s="189"/>
      <c r="N71" s="190"/>
      <c r="O71" s="188"/>
      <c r="P71" s="189" t="s">
        <v>36</v>
      </c>
      <c r="Q71" s="179"/>
      <c r="R71" s="191">
        <f>R22+R31+R40+R49+R58+R67</f>
        <v>0</v>
      </c>
      <c r="S71" s="251" t="str">
        <f>IF(R71=0," ",INT(R71/60))</f>
        <v> </v>
      </c>
      <c r="T71" s="252" t="str">
        <f>IF(R71=0," ",MOD(R71,60))</f>
        <v> </v>
      </c>
      <c r="U71" s="180"/>
      <c r="V71" s="192"/>
      <c r="W71" s="93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43"/>
      <c r="AJ71" s="26"/>
      <c r="AK71" s="26"/>
      <c r="AL71" s="26"/>
      <c r="AM71" s="46"/>
    </row>
    <row r="72" spans="1:43" ht="3.75" customHeight="1">
      <c r="A72" s="193"/>
      <c r="B72" s="194"/>
      <c r="C72" s="63"/>
      <c r="D72" s="133"/>
      <c r="E72" s="133"/>
      <c r="F72" s="133"/>
      <c r="G72" s="133"/>
      <c r="H72" s="133"/>
      <c r="I72" s="190"/>
      <c r="J72" s="190"/>
      <c r="K72" s="190"/>
      <c r="L72" s="133"/>
      <c r="M72" s="133"/>
      <c r="N72" s="190"/>
      <c r="O72" s="133"/>
      <c r="P72" s="133"/>
      <c r="Q72" s="190"/>
      <c r="R72" s="190"/>
      <c r="S72" s="133"/>
      <c r="T72" s="195"/>
      <c r="U72" s="190"/>
      <c r="V72" s="190"/>
      <c r="W72" s="93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43"/>
      <c r="AJ72" s="26"/>
      <c r="AK72" s="26"/>
      <c r="AL72" s="27"/>
      <c r="AM72" s="46"/>
      <c r="AP72" s="27"/>
      <c r="AQ72" s="27"/>
    </row>
    <row r="73" spans="1:43" ht="3.75" customHeight="1">
      <c r="A73" s="24"/>
      <c r="B73" s="176"/>
      <c r="C73" s="142"/>
      <c r="D73" s="137"/>
      <c r="E73" s="137"/>
      <c r="F73" s="137"/>
      <c r="G73" s="137"/>
      <c r="H73" s="137"/>
      <c r="I73" s="196"/>
      <c r="J73" s="196"/>
      <c r="K73" s="196"/>
      <c r="L73" s="137"/>
      <c r="M73" s="137"/>
      <c r="N73" s="196"/>
      <c r="O73" s="137"/>
      <c r="P73" s="137"/>
      <c r="Q73" s="196"/>
      <c r="R73" s="196"/>
      <c r="S73" s="137"/>
      <c r="T73" s="137"/>
      <c r="U73" s="196"/>
      <c r="V73" s="196"/>
      <c r="W73" s="93"/>
      <c r="AI73" s="243"/>
      <c r="AJ73" s="26"/>
      <c r="AK73" s="26"/>
      <c r="AL73" s="27"/>
      <c r="AM73" s="46"/>
      <c r="AP73" s="27"/>
      <c r="AQ73" s="27"/>
    </row>
    <row r="74" spans="1:45" s="15" customFormat="1" ht="25.5" customHeight="1">
      <c r="A74" s="281" t="s">
        <v>68</v>
      </c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46"/>
      <c r="AJ74" s="197"/>
      <c r="AK74" s="197"/>
      <c r="AL74" s="197"/>
      <c r="AM74" s="46"/>
      <c r="AN74" s="8"/>
      <c r="AO74" s="9"/>
      <c r="AP74" s="197"/>
      <c r="AQ74" s="197"/>
      <c r="AR74" s="21"/>
      <c r="AS74" s="21"/>
    </row>
    <row r="75" spans="1:43" ht="15" customHeight="1">
      <c r="A75" s="294"/>
      <c r="W75" s="93"/>
      <c r="X75" s="93"/>
      <c r="Y75" s="93"/>
      <c r="Z75" s="111"/>
      <c r="AA75" s="215"/>
      <c r="AB75" s="216"/>
      <c r="AC75" s="216"/>
      <c r="AD75" s="216"/>
      <c r="AE75" s="216"/>
      <c r="AF75" s="111"/>
      <c r="AG75" s="75"/>
      <c r="AH75" s="198" t="s">
        <v>69</v>
      </c>
      <c r="AI75" s="243"/>
      <c r="AJ75" s="27"/>
      <c r="AK75" s="27"/>
      <c r="AL75" s="27"/>
      <c r="AM75" s="46"/>
      <c r="AP75" s="27"/>
      <c r="AQ75" s="27"/>
    </row>
    <row r="76" spans="1:39" ht="12.75" customHeight="1">
      <c r="A76" s="295" t="s">
        <v>75</v>
      </c>
      <c r="W76" s="93"/>
      <c r="X76" s="93"/>
      <c r="Y76" s="93"/>
      <c r="Z76" s="111" t="str">
        <f>IF(AND(AD76=0,AE76=0)," ",AD76)</f>
        <v> </v>
      </c>
      <c r="AA76" s="215"/>
      <c r="AB76" s="216"/>
      <c r="AC76" s="216"/>
      <c r="AD76" s="216"/>
      <c r="AE76" s="216"/>
      <c r="AF76" s="111" t="str">
        <f>IF(AND(AD76=0,AE76=0)," ",AE76)</f>
        <v> </v>
      </c>
      <c r="AG76" s="75"/>
      <c r="AH76" s="75"/>
      <c r="AI76" s="239" t="str">
        <f>IF(E76=0," ",IF(AND(S76=AN76,T76&gt;AO76),"+",IF(S76&gt;AN76,"+",IF(AND(S76=AN76,T76&lt;AO76),"-",IF(S76&lt;AN76,"-"," ")))))</f>
        <v> </v>
      </c>
      <c r="AJ76" s="27"/>
      <c r="AK76" s="27"/>
      <c r="AL76" s="27"/>
      <c r="AM76" s="46"/>
    </row>
    <row r="77" spans="27:39" ht="12.75" customHeight="1">
      <c r="AA77" s="215"/>
      <c r="AB77" s="216"/>
      <c r="AC77" s="216"/>
      <c r="AD77" s="216"/>
      <c r="AE77" s="216"/>
      <c r="AM77" s="46"/>
    </row>
    <row r="78" spans="27:39" ht="12.75" customHeight="1">
      <c r="AA78" s="215"/>
      <c r="AB78" s="216"/>
      <c r="AC78" s="216"/>
      <c r="AD78" s="216"/>
      <c r="AE78" s="216"/>
      <c r="AM78" s="46"/>
    </row>
    <row r="79" ht="12.75" customHeight="1">
      <c r="AM79" s="46"/>
    </row>
    <row r="80" ht="12.75" customHeight="1">
      <c r="AM80" s="46"/>
    </row>
    <row r="81" ht="12.75" customHeight="1">
      <c r="AM81" s="46"/>
    </row>
    <row r="82" ht="12.75" customHeight="1">
      <c r="AM82" s="46"/>
    </row>
    <row r="83" ht="12.75" customHeight="1">
      <c r="AM83" s="46"/>
    </row>
    <row r="84" ht="12.75" customHeight="1">
      <c r="AM84" s="46"/>
    </row>
    <row r="85" ht="12.75" customHeight="1">
      <c r="AM85" s="46"/>
    </row>
    <row r="86" ht="12.75" customHeight="1">
      <c r="AM86" s="46"/>
    </row>
    <row r="87" ht="12.75" customHeight="1">
      <c r="AM87" s="46"/>
    </row>
    <row r="88" ht="12.75" customHeight="1">
      <c r="AM88" s="46"/>
    </row>
    <row r="89" ht="12.75" customHeight="1">
      <c r="AM89" s="46"/>
    </row>
    <row r="90" ht="12.75" customHeight="1">
      <c r="AM90" s="46"/>
    </row>
    <row r="91" ht="12.75" customHeight="1">
      <c r="AM91" s="46"/>
    </row>
    <row r="92" ht="12.75" customHeight="1">
      <c r="AM92" s="46"/>
    </row>
    <row r="93" ht="12.75" customHeight="1">
      <c r="AM93" s="46"/>
    </row>
    <row r="94" ht="12.75" customHeight="1">
      <c r="AM94" s="46"/>
    </row>
    <row r="95" ht="12.75" customHeight="1">
      <c r="AM95" s="46"/>
    </row>
    <row r="96" ht="12.75" customHeight="1">
      <c r="AM96" s="46"/>
    </row>
    <row r="97" ht="12.75" customHeight="1">
      <c r="AM97" s="46"/>
    </row>
    <row r="98" spans="36:39" ht="12.75" customHeight="1">
      <c r="AJ98" s="26"/>
      <c r="AK98" s="27"/>
      <c r="AL98" s="27"/>
      <c r="AM98" s="46"/>
    </row>
    <row r="99" spans="36:39" ht="12.75" customHeight="1">
      <c r="AJ99" s="26"/>
      <c r="AK99" s="27"/>
      <c r="AL99" s="27"/>
      <c r="AM99" s="46"/>
    </row>
    <row r="100" spans="36:39" ht="12.75" customHeight="1">
      <c r="AJ100" s="26"/>
      <c r="AK100" s="27"/>
      <c r="AL100" s="27"/>
      <c r="AM100" s="46"/>
    </row>
    <row r="101" spans="36:39" ht="12.75" customHeight="1">
      <c r="AJ101" s="26"/>
      <c r="AK101" s="27"/>
      <c r="AL101" s="27"/>
      <c r="AM101" s="46"/>
    </row>
    <row r="102" spans="36:39" ht="12.75" customHeight="1">
      <c r="AJ102" s="26"/>
      <c r="AK102" s="27"/>
      <c r="AL102" s="27"/>
      <c r="AM102" s="46"/>
    </row>
    <row r="103" spans="36:39" ht="12.75" customHeight="1">
      <c r="AJ103" s="26"/>
      <c r="AK103" s="27"/>
      <c r="AL103" s="27"/>
      <c r="AM103" s="46"/>
    </row>
    <row r="104" spans="36:39" ht="12.75" customHeight="1">
      <c r="AJ104" s="26"/>
      <c r="AK104" s="27"/>
      <c r="AL104" s="27"/>
      <c r="AM104" s="46"/>
    </row>
    <row r="105" spans="36:39" ht="12.75" customHeight="1">
      <c r="AJ105" s="26"/>
      <c r="AK105" s="27"/>
      <c r="AL105" s="27"/>
      <c r="AM105" s="46"/>
    </row>
    <row r="106" spans="36:39" ht="12.75" customHeight="1">
      <c r="AJ106" s="26"/>
      <c r="AK106" s="27"/>
      <c r="AL106" s="27"/>
      <c r="AM106" s="46"/>
    </row>
    <row r="107" spans="36:39" ht="12.75" customHeight="1">
      <c r="AJ107" s="26"/>
      <c r="AK107" s="27"/>
      <c r="AL107" s="27"/>
      <c r="AM107" s="46"/>
    </row>
    <row r="108" spans="36:39" ht="12.75" customHeight="1">
      <c r="AJ108" s="26"/>
      <c r="AK108" s="27"/>
      <c r="AL108" s="27"/>
      <c r="AM108" s="46"/>
    </row>
    <row r="109" spans="36:39" ht="12.75" customHeight="1">
      <c r="AJ109" s="26"/>
      <c r="AK109" s="27"/>
      <c r="AL109" s="27"/>
      <c r="AM109" s="46"/>
    </row>
    <row r="110" spans="36:39" ht="12.75" customHeight="1">
      <c r="AJ110" s="26"/>
      <c r="AK110" s="27"/>
      <c r="AL110" s="27"/>
      <c r="AM110" s="46"/>
    </row>
    <row r="111" spans="36:39" ht="12.75" customHeight="1">
      <c r="AJ111" s="26"/>
      <c r="AK111" s="27"/>
      <c r="AL111" s="27"/>
      <c r="AM111" s="46"/>
    </row>
    <row r="112" spans="36:39" ht="12.75" customHeight="1">
      <c r="AJ112" s="26"/>
      <c r="AK112" s="27"/>
      <c r="AL112" s="27"/>
      <c r="AM112" s="46"/>
    </row>
    <row r="113" spans="36:39" ht="12.75" customHeight="1">
      <c r="AJ113" s="26"/>
      <c r="AK113" s="27"/>
      <c r="AL113" s="27"/>
      <c r="AM113" s="46"/>
    </row>
    <row r="114" spans="36:39" ht="12.75" customHeight="1">
      <c r="AJ114" s="26"/>
      <c r="AK114" s="27"/>
      <c r="AL114" s="27"/>
      <c r="AM114" s="46"/>
    </row>
    <row r="115" spans="36:39" ht="12.75" customHeight="1">
      <c r="AJ115" s="26"/>
      <c r="AK115" s="27"/>
      <c r="AL115" s="27"/>
      <c r="AM115" s="46"/>
    </row>
    <row r="116" spans="36:39" ht="12.75" customHeight="1">
      <c r="AJ116" s="26"/>
      <c r="AK116" s="27"/>
      <c r="AL116" s="27"/>
      <c r="AM116" s="46"/>
    </row>
    <row r="117" spans="36:39" ht="12.75" customHeight="1">
      <c r="AJ117" s="26"/>
      <c r="AK117" s="27"/>
      <c r="AL117" s="27"/>
      <c r="AM117" s="46"/>
    </row>
    <row r="118" spans="36:39" ht="12.75" customHeight="1">
      <c r="AJ118" s="26"/>
      <c r="AK118" s="27"/>
      <c r="AL118" s="27"/>
      <c r="AM118" s="46"/>
    </row>
    <row r="119" spans="36:39" ht="12.75" customHeight="1">
      <c r="AJ119" s="26"/>
      <c r="AK119" s="27"/>
      <c r="AL119" s="27"/>
      <c r="AM119" s="46"/>
    </row>
    <row r="120" spans="36:39" ht="12.75" customHeight="1">
      <c r="AJ120" s="26"/>
      <c r="AK120" s="27"/>
      <c r="AL120" s="27"/>
      <c r="AM120" s="46"/>
    </row>
    <row r="121" spans="36:39" ht="12.75" customHeight="1">
      <c r="AJ121" s="26"/>
      <c r="AK121" s="27"/>
      <c r="AL121" s="27"/>
      <c r="AM121" s="46"/>
    </row>
    <row r="122" spans="36:39" ht="12.75" customHeight="1">
      <c r="AJ122" s="26"/>
      <c r="AK122" s="27"/>
      <c r="AL122" s="27"/>
      <c r="AM122" s="46"/>
    </row>
    <row r="123" spans="36:39" ht="12.75" customHeight="1">
      <c r="AJ123" s="26"/>
      <c r="AK123" s="27"/>
      <c r="AL123" s="27"/>
      <c r="AM123" s="46"/>
    </row>
    <row r="124" spans="36:39" ht="12.75" customHeight="1">
      <c r="AJ124" s="26"/>
      <c r="AK124" s="27"/>
      <c r="AL124" s="27"/>
      <c r="AM124" s="46"/>
    </row>
    <row r="125" spans="36:39" ht="12.75" customHeight="1">
      <c r="AJ125" s="26"/>
      <c r="AK125" s="27"/>
      <c r="AL125" s="27"/>
      <c r="AM125" s="46"/>
    </row>
    <row r="126" spans="36:39" ht="12.75" customHeight="1">
      <c r="AJ126" s="26"/>
      <c r="AK126" s="27"/>
      <c r="AL126" s="27"/>
      <c r="AM126" s="46"/>
    </row>
    <row r="127" spans="36:39" ht="12.75" customHeight="1">
      <c r="AJ127" s="26"/>
      <c r="AK127" s="27"/>
      <c r="AL127" s="27"/>
      <c r="AM127" s="46"/>
    </row>
    <row r="128" spans="36:39" ht="12.75" customHeight="1">
      <c r="AJ128" s="26"/>
      <c r="AK128" s="27"/>
      <c r="AL128" s="27"/>
      <c r="AM128" s="46"/>
    </row>
    <row r="129" spans="36:39" ht="12.75" customHeight="1">
      <c r="AJ129" s="26"/>
      <c r="AK129" s="27"/>
      <c r="AL129" s="27"/>
      <c r="AM129" s="46"/>
    </row>
    <row r="130" spans="36:39" ht="12.75" customHeight="1">
      <c r="AJ130" s="26"/>
      <c r="AK130" s="27"/>
      <c r="AL130" s="27"/>
      <c r="AM130" s="46"/>
    </row>
    <row r="131" spans="36:39" ht="12.75" customHeight="1">
      <c r="AJ131" s="26"/>
      <c r="AK131" s="27"/>
      <c r="AL131" s="27"/>
      <c r="AM131" s="46"/>
    </row>
    <row r="132" spans="36:39" ht="12.75" customHeight="1">
      <c r="AJ132" s="26"/>
      <c r="AK132" s="27"/>
      <c r="AL132" s="27"/>
      <c r="AM132" s="46"/>
    </row>
    <row r="133" spans="36:39" ht="12.75" customHeight="1">
      <c r="AJ133" s="26"/>
      <c r="AK133" s="27"/>
      <c r="AL133" s="27"/>
      <c r="AM133" s="46"/>
    </row>
    <row r="134" spans="36:39" ht="12.75" customHeight="1">
      <c r="AJ134" s="26"/>
      <c r="AK134" s="27"/>
      <c r="AL134" s="27"/>
      <c r="AM134" s="46"/>
    </row>
    <row r="135" spans="36:39" ht="12.75" customHeight="1">
      <c r="AJ135" s="26"/>
      <c r="AK135" s="27"/>
      <c r="AL135" s="27"/>
      <c r="AM135" s="46"/>
    </row>
    <row r="136" spans="36:39" ht="12.75" customHeight="1">
      <c r="AJ136" s="26"/>
      <c r="AK136" s="27"/>
      <c r="AL136" s="27"/>
      <c r="AM136" s="46"/>
    </row>
    <row r="137" spans="36:39" ht="12.75" customHeight="1">
      <c r="AJ137" s="26"/>
      <c r="AK137" s="27"/>
      <c r="AL137" s="27"/>
      <c r="AM137" s="46"/>
    </row>
    <row r="138" spans="36:39" ht="12.75" customHeight="1">
      <c r="AJ138" s="26"/>
      <c r="AK138" s="27"/>
      <c r="AL138" s="27"/>
      <c r="AM138" s="46"/>
    </row>
    <row r="139" spans="36:39" ht="12.75" customHeight="1">
      <c r="AJ139" s="26"/>
      <c r="AK139" s="27"/>
      <c r="AL139" s="27"/>
      <c r="AM139" s="46"/>
    </row>
    <row r="140" spans="36:39" ht="12.75" customHeight="1">
      <c r="AJ140" s="26"/>
      <c r="AK140" s="27"/>
      <c r="AL140" s="27"/>
      <c r="AM140" s="46"/>
    </row>
    <row r="141" spans="36:39" ht="12.75" customHeight="1">
      <c r="AJ141" s="26"/>
      <c r="AK141" s="27"/>
      <c r="AL141" s="27"/>
      <c r="AM141" s="46"/>
    </row>
    <row r="142" spans="36:39" ht="12.75" customHeight="1">
      <c r="AJ142" s="26"/>
      <c r="AK142" s="27"/>
      <c r="AL142" s="27"/>
      <c r="AM142" s="46"/>
    </row>
    <row r="143" spans="36:39" ht="12.75" customHeight="1">
      <c r="AJ143" s="26"/>
      <c r="AK143" s="27"/>
      <c r="AL143" s="27"/>
      <c r="AM143" s="46"/>
    </row>
    <row r="144" spans="36:39" ht="12.75" customHeight="1">
      <c r="AJ144" s="26"/>
      <c r="AK144" s="27"/>
      <c r="AL144" s="27"/>
      <c r="AM144" s="46"/>
    </row>
    <row r="145" spans="36:39" ht="12.75" customHeight="1">
      <c r="AJ145" s="26"/>
      <c r="AK145" s="27"/>
      <c r="AL145" s="27"/>
      <c r="AM145" s="46"/>
    </row>
    <row r="146" spans="36:39" ht="12.75" customHeight="1">
      <c r="AJ146" s="26"/>
      <c r="AK146" s="27"/>
      <c r="AL146" s="27"/>
      <c r="AM146" s="46"/>
    </row>
    <row r="147" spans="36:39" ht="12.75" customHeight="1">
      <c r="AJ147" s="26"/>
      <c r="AK147" s="27"/>
      <c r="AL147" s="27"/>
      <c r="AM147" s="46"/>
    </row>
    <row r="148" spans="36:39" ht="12.75" customHeight="1">
      <c r="AJ148" s="26"/>
      <c r="AK148" s="27"/>
      <c r="AL148" s="27"/>
      <c r="AM148" s="46"/>
    </row>
    <row r="149" spans="36:39" ht="12.75" customHeight="1">
      <c r="AJ149" s="26"/>
      <c r="AK149" s="27"/>
      <c r="AL149" s="27"/>
      <c r="AM149" s="46"/>
    </row>
    <row r="150" spans="36:39" ht="12.75" customHeight="1">
      <c r="AJ150" s="26"/>
      <c r="AK150" s="27"/>
      <c r="AL150" s="27"/>
      <c r="AM150" s="46"/>
    </row>
    <row r="151" spans="36:39" ht="12.75" customHeight="1">
      <c r="AJ151" s="26"/>
      <c r="AK151" s="27"/>
      <c r="AL151" s="27"/>
      <c r="AM151" s="46"/>
    </row>
    <row r="152" spans="36:39" ht="12.75" customHeight="1">
      <c r="AJ152" s="26"/>
      <c r="AK152" s="27"/>
      <c r="AL152" s="27"/>
      <c r="AM152" s="46"/>
    </row>
    <row r="153" spans="36:39" ht="12.75" customHeight="1">
      <c r="AJ153" s="26"/>
      <c r="AK153" s="27"/>
      <c r="AL153" s="27"/>
      <c r="AM153" s="46"/>
    </row>
    <row r="154" spans="36:39" ht="12.75" customHeight="1">
      <c r="AJ154" s="26"/>
      <c r="AK154" s="27"/>
      <c r="AL154" s="27"/>
      <c r="AM154" s="46"/>
    </row>
    <row r="155" spans="36:39" ht="12.75" customHeight="1">
      <c r="AJ155" s="26"/>
      <c r="AK155" s="27"/>
      <c r="AL155" s="27"/>
      <c r="AM155" s="46"/>
    </row>
    <row r="156" spans="36:39" ht="12.75" customHeight="1">
      <c r="AJ156" s="26"/>
      <c r="AK156" s="27"/>
      <c r="AL156" s="27"/>
      <c r="AM156" s="46"/>
    </row>
    <row r="157" spans="36:39" ht="12.75" customHeight="1">
      <c r="AJ157" s="26"/>
      <c r="AK157" s="27"/>
      <c r="AL157" s="27"/>
      <c r="AM157" s="46"/>
    </row>
    <row r="158" spans="36:39" ht="12.75" customHeight="1">
      <c r="AJ158" s="26"/>
      <c r="AK158" s="27"/>
      <c r="AL158" s="27"/>
      <c r="AM158" s="46"/>
    </row>
    <row r="159" spans="36:39" ht="12.75" customHeight="1">
      <c r="AJ159" s="26"/>
      <c r="AK159" s="27"/>
      <c r="AL159" s="27"/>
      <c r="AM159" s="46"/>
    </row>
    <row r="160" spans="36:39" ht="12.75" customHeight="1">
      <c r="AJ160" s="26"/>
      <c r="AK160" s="27"/>
      <c r="AL160" s="27"/>
      <c r="AM160" s="46"/>
    </row>
    <row r="161" spans="36:39" ht="12.75" customHeight="1">
      <c r="AJ161" s="26"/>
      <c r="AK161" s="27"/>
      <c r="AL161" s="27"/>
      <c r="AM161" s="46"/>
    </row>
  </sheetData>
  <sheetProtection sheet="1" selectLockedCells="1"/>
  <mergeCells count="18">
    <mergeCell ref="G3:L3"/>
    <mergeCell ref="G4:L4"/>
    <mergeCell ref="E10:F10"/>
    <mergeCell ref="A74:AH74"/>
    <mergeCell ref="X68:AH72"/>
    <mergeCell ref="O10:P13"/>
    <mergeCell ref="L10:M10"/>
    <mergeCell ref="G10:H10"/>
    <mergeCell ref="X56:AH57"/>
    <mergeCell ref="X26:AH27"/>
    <mergeCell ref="X21:AH24"/>
    <mergeCell ref="M3:O3"/>
    <mergeCell ref="X40:AH42"/>
    <mergeCell ref="X3:AH3"/>
    <mergeCell ref="S8:T10"/>
    <mergeCell ref="AH31:AH35"/>
    <mergeCell ref="X16:AH20"/>
    <mergeCell ref="X10:AH14"/>
  </mergeCells>
  <printOptions horizontalCentered="1"/>
  <pageMargins left="0.7874015748031497" right="0.3937007874015748" top="0.5905511811023623" bottom="0.5905511811023623" header="0.5118110236220472" footer="0.4724409448818898"/>
  <pageSetup blackAndWhite="1" horizontalDpi="300" verticalDpi="300" orientation="portrait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MiLoG Arbeitszeitaufzeichnung</dc:subject>
  <dc:creator>Axel.Klus@evlka.de</dc:creator>
  <cp:keywords/>
  <dc:description/>
  <cp:lastModifiedBy>Klus, Axel</cp:lastModifiedBy>
  <cp:lastPrinted>2014-12-05T10:56:33Z</cp:lastPrinted>
  <dcterms:created xsi:type="dcterms:W3CDTF">2014-12-01T07:11:30Z</dcterms:created>
  <dcterms:modified xsi:type="dcterms:W3CDTF">2014-12-05T10:57:34Z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COO.2122.100.2.1356340</vt:lpwstr>
  </property>
  <property fmtid="{D5CDD505-2E9C-101B-9397-08002B2CF9AE}" pid="3" name="FSC#COOELAK@1.1001:Subject">
    <vt:lpwstr>MiLoG - Arbeitszeitaufzeichnung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Klus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16.10.2014</vt:lpwstr>
  </property>
  <property fmtid="{D5CDD505-2E9C-101B-9397-08002B2CF9AE}" pid="18" name="FSC#COOELAK@1.1001:OU">
    <vt:lpwstr>MAB (Mitarbeiterbüro)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*COO.2122.100.2.1356340*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Sachbearbeiter/-in</vt:lpwstr>
  </property>
  <property fmtid="{D5CDD505-2E9C-101B-9397-08002B2CF9AE}" pid="37" name="FSC#COOELAK@1.1001:CurrentUserEmail">
    <vt:lpwstr>Axel.Klus@evlka.de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FSCGOVDE@1.1001:FileRefOUEmail">
    <vt:lpwstr/>
  </property>
  <property fmtid="{D5CDD505-2E9C-101B-9397-08002B2CF9AE}" pid="44" name="FSC#FSCGOVDE@1.1001:ProcedureReference">
    <vt:lpwstr/>
  </property>
  <property fmtid="{D5CDD505-2E9C-101B-9397-08002B2CF9AE}" pid="45" name="FSC#FSCGOVDE@1.1001:FileSubject">
    <vt:lpwstr/>
  </property>
  <property fmtid="{D5CDD505-2E9C-101B-9397-08002B2CF9AE}" pid="46" name="FSC#FSCGOVDE@1.1001:ProcedureSubject">
    <vt:lpwstr/>
  </property>
  <property fmtid="{D5CDD505-2E9C-101B-9397-08002B2CF9AE}" pid="47" name="FSC#FSCGOVDE@1.1001:SignFinalVersionBy">
    <vt:lpwstr/>
  </property>
  <property fmtid="{D5CDD505-2E9C-101B-9397-08002B2CF9AE}" pid="48" name="FSC#FSCGOVDE@1.1001:SignFinalVersionAt">
    <vt:lpwstr/>
  </property>
  <property fmtid="{D5CDD505-2E9C-101B-9397-08002B2CF9AE}" pid="49" name="FSC#FSCGOVDE@1.1001:ProcedureRefBarCode">
    <vt:lpwstr/>
  </property>
  <property fmtid="{D5CDD505-2E9C-101B-9397-08002B2CF9AE}" pid="50" name="FSC#FSCGOVDE@1.1001:FileAddSubj">
    <vt:lpwstr/>
  </property>
  <property fmtid="{D5CDD505-2E9C-101B-9397-08002B2CF9AE}" pid="51" name="FSC#FSCGOVDE@1.1001:DocumentSubj">
    <vt:lpwstr/>
  </property>
  <property fmtid="{D5CDD505-2E9C-101B-9397-08002B2CF9AE}" pid="52" name="FSC#FSCGOVDE@1.1001:FileRel">
    <vt:lpwstr/>
  </property>
</Properties>
</file>